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iljana.mlinar\Documents\Prav proracun-febr2022\PTR i objavljivanje\Paginacija\"/>
    </mc:Choice>
  </mc:AlternateContent>
  <bookViews>
    <workbookView xWindow="0" yWindow="0" windowWidth="28800" windowHeight="12300" tabRatio="914" activeTab="2"/>
  </bookViews>
  <sheets>
    <sheet name="Пријава" sheetId="9" r:id="rId1"/>
    <sheet name="Прорачун - Списак локација" sheetId="13" r:id="rId2"/>
    <sheet name="Локација 1" sheetId="14" r:id="rId3"/>
    <sheet name=" Конвертор" sheetId="15" r:id="rId4"/>
  </sheets>
  <externalReferences>
    <externalReference r:id="rId5"/>
  </externalReferences>
  <definedNames>
    <definedName name="_xlnm.Print_Area" localSheetId="3">' Конвертор'!$B$2:$M$58</definedName>
    <definedName name="_xlnm.Print_Area" localSheetId="2">'Локација 1'!$A$1:$L$81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3" i="15" l="1"/>
  <c r="M43" i="15" s="1"/>
  <c r="H42" i="15"/>
  <c r="M42" i="15" s="1"/>
  <c r="I42" i="15" l="1"/>
  <c r="K42" i="15" s="1"/>
  <c r="J42" i="15"/>
  <c r="I43" i="15"/>
  <c r="K43" i="15" s="1"/>
  <c r="J43" i="15"/>
  <c r="I2" i="14"/>
  <c r="H58" i="15" l="1"/>
  <c r="M58" i="15" s="1"/>
  <c r="J57" i="15"/>
  <c r="I57" i="15"/>
  <c r="K57" i="15" s="1"/>
  <c r="H57" i="15"/>
  <c r="M57" i="15" s="1"/>
  <c r="M56" i="15"/>
  <c r="H56" i="15"/>
  <c r="J56" i="15" s="1"/>
  <c r="H55" i="15"/>
  <c r="M55" i="15" s="1"/>
  <c r="M54" i="15"/>
  <c r="J54" i="15"/>
  <c r="I54" i="15"/>
  <c r="K54" i="15" s="1"/>
  <c r="H54" i="15"/>
  <c r="H53" i="15"/>
  <c r="M53" i="15" s="1"/>
  <c r="J52" i="15"/>
  <c r="H52" i="15"/>
  <c r="M52" i="15" s="1"/>
  <c r="M51" i="15"/>
  <c r="I51" i="15"/>
  <c r="K51" i="15" s="1"/>
  <c r="H51" i="15"/>
  <c r="J51" i="15" s="1"/>
  <c r="H50" i="15"/>
  <c r="M50" i="15" s="1"/>
  <c r="M49" i="15"/>
  <c r="K49" i="15"/>
  <c r="J49" i="15"/>
  <c r="I49" i="15"/>
  <c r="H49" i="15"/>
  <c r="M48" i="15"/>
  <c r="J48" i="15"/>
  <c r="I48" i="15"/>
  <c r="K48" i="15" s="1"/>
  <c r="H48" i="15"/>
  <c r="M47" i="15"/>
  <c r="K47" i="15"/>
  <c r="I47" i="15"/>
  <c r="H47" i="15"/>
  <c r="J47" i="15" s="1"/>
  <c r="J46" i="15"/>
  <c r="H46" i="15"/>
  <c r="M46" i="15" s="1"/>
  <c r="J45" i="15"/>
  <c r="I45" i="15"/>
  <c r="K45" i="15" s="1"/>
  <c r="H45" i="15"/>
  <c r="M45" i="15" s="1"/>
  <c r="M44" i="15"/>
  <c r="H44" i="15"/>
  <c r="J44" i="15" s="1"/>
  <c r="H41" i="15"/>
  <c r="M41" i="15" s="1"/>
  <c r="J40" i="15"/>
  <c r="H40" i="15"/>
  <c r="M40" i="15" s="1"/>
  <c r="M39" i="15"/>
  <c r="H39" i="15"/>
  <c r="J39" i="15" s="1"/>
  <c r="H38" i="15"/>
  <c r="I38" i="15" s="1"/>
  <c r="K38" i="15" s="1"/>
  <c r="M37" i="15"/>
  <c r="J37" i="15"/>
  <c r="H37" i="15"/>
  <c r="I37" i="15" s="1"/>
  <c r="K37" i="15" s="1"/>
  <c r="H36" i="15"/>
  <c r="M36" i="15" s="1"/>
  <c r="M35" i="15"/>
  <c r="K35" i="15"/>
  <c r="I35" i="15"/>
  <c r="H35" i="15"/>
  <c r="J35" i="15" s="1"/>
  <c r="I34" i="15"/>
  <c r="K34" i="15" s="1"/>
  <c r="H34" i="15"/>
  <c r="M34" i="15" s="1"/>
  <c r="J33" i="15"/>
  <c r="I33" i="15"/>
  <c r="K33" i="15" s="1"/>
  <c r="H33" i="15"/>
  <c r="M33" i="15" s="1"/>
  <c r="M32" i="15"/>
  <c r="H32" i="15"/>
  <c r="J32" i="15" s="1"/>
  <c r="H31" i="15"/>
  <c r="M31" i="15" s="1"/>
  <c r="M30" i="15"/>
  <c r="J30" i="15"/>
  <c r="I30" i="15"/>
  <c r="K30" i="15" s="1"/>
  <c r="H30" i="15"/>
  <c r="H29" i="15"/>
  <c r="M29" i="15" s="1"/>
  <c r="H28" i="15"/>
  <c r="M28" i="15" s="1"/>
  <c r="M27" i="15"/>
  <c r="H27" i="15"/>
  <c r="J27" i="15" s="1"/>
  <c r="H26" i="15"/>
  <c r="I26" i="15" s="1"/>
  <c r="K26" i="15" s="1"/>
  <c r="M25" i="15"/>
  <c r="J25" i="15"/>
  <c r="H25" i="15"/>
  <c r="I25" i="15" s="1"/>
  <c r="K25" i="15" s="1"/>
  <c r="H24" i="15"/>
  <c r="M24" i="15" s="1"/>
  <c r="M23" i="15"/>
  <c r="I23" i="15"/>
  <c r="K23" i="15" s="1"/>
  <c r="H23" i="15"/>
  <c r="J23" i="15" s="1"/>
  <c r="H22" i="15"/>
  <c r="M22" i="15" s="1"/>
  <c r="J21" i="15"/>
  <c r="I21" i="15"/>
  <c r="K21" i="15" s="1"/>
  <c r="H21" i="15"/>
  <c r="M21" i="15" s="1"/>
  <c r="M20" i="15"/>
  <c r="H20" i="15"/>
  <c r="J20" i="15" s="1"/>
  <c r="H19" i="15"/>
  <c r="M19" i="15" s="1"/>
  <c r="M18" i="15"/>
  <c r="J18" i="15"/>
  <c r="I18" i="15"/>
  <c r="K18" i="15" s="1"/>
  <c r="H18" i="15"/>
  <c r="I17" i="15"/>
  <c r="K17" i="15" s="1"/>
  <c r="H17" i="15"/>
  <c r="M17" i="15" s="1"/>
  <c r="H16" i="15"/>
  <c r="M16" i="15" s="1"/>
  <c r="M15" i="15"/>
  <c r="H15" i="15"/>
  <c r="J15" i="15" s="1"/>
  <c r="H14" i="15"/>
  <c r="I14" i="15" s="1"/>
  <c r="K14" i="15" s="1"/>
  <c r="M13" i="15"/>
  <c r="J13" i="15"/>
  <c r="H13" i="15"/>
  <c r="I13" i="15" s="1"/>
  <c r="K13" i="15" s="1"/>
  <c r="H12" i="15"/>
  <c r="M12" i="15" s="1"/>
  <c r="M11" i="15"/>
  <c r="I11" i="15"/>
  <c r="K11" i="15" s="1"/>
  <c r="H11" i="15"/>
  <c r="J11" i="15" s="1"/>
  <c r="H10" i="15"/>
  <c r="M10" i="15" s="1"/>
  <c r="J9" i="15"/>
  <c r="I9" i="15"/>
  <c r="K9" i="15" s="1"/>
  <c r="H9" i="15"/>
  <c r="M9" i="15" s="1"/>
  <c r="M8" i="15"/>
  <c r="H8" i="15"/>
  <c r="J8" i="15" s="1"/>
  <c r="H7" i="15"/>
  <c r="M7" i="15" s="1"/>
  <c r="M6" i="15"/>
  <c r="J6" i="15"/>
  <c r="I6" i="15"/>
  <c r="K6" i="15" s="1"/>
  <c r="H6" i="15"/>
  <c r="F81" i="14"/>
  <c r="I66" i="14"/>
  <c r="L66" i="14" s="1"/>
  <c r="D66" i="14"/>
  <c r="I65" i="14"/>
  <c r="L65" i="14" s="1"/>
  <c r="D65" i="14"/>
  <c r="I64" i="14"/>
  <c r="L64" i="14" s="1"/>
  <c r="I63" i="14"/>
  <c r="L63" i="14" s="1"/>
  <c r="I62" i="14"/>
  <c r="L62" i="14" s="1"/>
  <c r="I61" i="14"/>
  <c r="J61" i="14" s="1"/>
  <c r="I60" i="14"/>
  <c r="L60" i="14" s="1"/>
  <c r="I58" i="14"/>
  <c r="J58" i="14" s="1"/>
  <c r="D58" i="14"/>
  <c r="I57" i="14"/>
  <c r="K57" i="14" s="1"/>
  <c r="D57" i="14"/>
  <c r="I56" i="14"/>
  <c r="K56" i="14" s="1"/>
  <c r="I55" i="14"/>
  <c r="K55" i="14" s="1"/>
  <c r="I54" i="14"/>
  <c r="K54" i="14" s="1"/>
  <c r="I53" i="14"/>
  <c r="L53" i="14" s="1"/>
  <c r="I49" i="14"/>
  <c r="I46" i="14"/>
  <c r="L46" i="14" s="1"/>
  <c r="E46" i="14"/>
  <c r="D46" i="14"/>
  <c r="I45" i="14"/>
  <c r="L45" i="14" s="1"/>
  <c r="E45" i="14"/>
  <c r="D45" i="14"/>
  <c r="I44" i="14"/>
  <c r="K44" i="14" s="1"/>
  <c r="E44" i="14"/>
  <c r="I43" i="14"/>
  <c r="J43" i="14" s="1"/>
  <c r="E43" i="14"/>
  <c r="I42" i="14"/>
  <c r="K42" i="14" s="1"/>
  <c r="D42" i="14"/>
  <c r="I41" i="14"/>
  <c r="L41" i="14" s="1"/>
  <c r="D41" i="14"/>
  <c r="I40" i="14"/>
  <c r="K40" i="14" s="1"/>
  <c r="D40" i="14"/>
  <c r="I39" i="14"/>
  <c r="L39" i="14" s="1"/>
  <c r="D39" i="14"/>
  <c r="I38" i="14"/>
  <c r="K38" i="14" s="1"/>
  <c r="I37" i="14"/>
  <c r="L37" i="14" s="1"/>
  <c r="I36" i="14"/>
  <c r="K36" i="14" s="1"/>
  <c r="I35" i="14"/>
  <c r="L35" i="14" s="1"/>
  <c r="I34" i="14"/>
  <c r="J34" i="14" s="1"/>
  <c r="I33" i="14"/>
  <c r="L33" i="14" s="1"/>
  <c r="I32" i="14"/>
  <c r="K32" i="14" s="1"/>
  <c r="I31" i="14"/>
  <c r="J31" i="14" s="1"/>
  <c r="I30" i="14"/>
  <c r="K30" i="14" s="1"/>
  <c r="I29" i="14"/>
  <c r="L29" i="14" s="1"/>
  <c r="I28" i="14"/>
  <c r="K28" i="14" s="1"/>
  <c r="I27" i="14"/>
  <c r="K27" i="14" s="1"/>
  <c r="I26" i="14"/>
  <c r="K26" i="14" s="1"/>
  <c r="I25" i="14"/>
  <c r="L25" i="14" s="1"/>
  <c r="I24" i="14"/>
  <c r="L24" i="14" s="1"/>
  <c r="I23" i="14"/>
  <c r="J23" i="14" s="1"/>
  <c r="I22" i="14"/>
  <c r="J22" i="14" s="1"/>
  <c r="I21" i="14"/>
  <c r="L21" i="14" s="1"/>
  <c r="I20" i="14"/>
  <c r="K20" i="14" s="1"/>
  <c r="I19" i="14"/>
  <c r="L19" i="14" s="1"/>
  <c r="I18" i="14"/>
  <c r="K18" i="14" s="1"/>
  <c r="I17" i="14"/>
  <c r="J17" i="14" s="1"/>
  <c r="I16" i="14"/>
  <c r="K16" i="14" s="1"/>
  <c r="I15" i="14"/>
  <c r="J15" i="14" s="1"/>
  <c r="I14" i="14"/>
  <c r="K14" i="14" s="1"/>
  <c r="I13" i="14"/>
  <c r="J13" i="14" s="1"/>
  <c r="I12" i="14"/>
  <c r="L12" i="14" s="1"/>
  <c r="I11" i="14"/>
  <c r="J11" i="14" s="1"/>
  <c r="I10" i="14"/>
  <c r="L10" i="14" s="1"/>
  <c r="I9" i="14"/>
  <c r="L9" i="14" s="1"/>
  <c r="I8" i="14"/>
  <c r="L8" i="14" s="1"/>
  <c r="I7" i="14"/>
  <c r="J7" i="14" s="1"/>
  <c r="I4" i="14"/>
  <c r="J56" i="14" l="1"/>
  <c r="K58" i="14"/>
  <c r="J29" i="14"/>
  <c r="K34" i="14"/>
  <c r="L43" i="14"/>
  <c r="J28" i="14"/>
  <c r="K31" i="14"/>
  <c r="L38" i="14"/>
  <c r="J26" i="14"/>
  <c r="K29" i="14"/>
  <c r="L36" i="14"/>
  <c r="J24" i="14"/>
  <c r="J44" i="14"/>
  <c r="K24" i="14"/>
  <c r="L34" i="14"/>
  <c r="J19" i="14"/>
  <c r="K22" i="14"/>
  <c r="L31" i="14"/>
  <c r="J16" i="14"/>
  <c r="J55" i="14"/>
  <c r="K19" i="14"/>
  <c r="J14" i="14"/>
  <c r="J65" i="14"/>
  <c r="K17" i="14"/>
  <c r="L28" i="14"/>
  <c r="J12" i="14"/>
  <c r="J62" i="14"/>
  <c r="K12" i="14"/>
  <c r="L26" i="14"/>
  <c r="J38" i="14"/>
  <c r="K45" i="14"/>
  <c r="K10" i="14"/>
  <c r="J36" i="14"/>
  <c r="K43" i="14"/>
  <c r="L22" i="14"/>
  <c r="K39" i="14"/>
  <c r="K60" i="14"/>
  <c r="L57" i="14"/>
  <c r="K62" i="14"/>
  <c r="L61" i="14"/>
  <c r="I67" i="14"/>
  <c r="K66" i="14"/>
  <c r="K65" i="14"/>
  <c r="J60" i="14"/>
  <c r="K64" i="14"/>
  <c r="J66" i="14"/>
  <c r="K63" i="14"/>
  <c r="J64" i="14"/>
  <c r="K61" i="14"/>
  <c r="J63" i="14"/>
  <c r="J57" i="14"/>
  <c r="K53" i="14"/>
  <c r="L58" i="14"/>
  <c r="L56" i="14"/>
  <c r="J54" i="14"/>
  <c r="L55" i="14"/>
  <c r="L54" i="14"/>
  <c r="J53" i="14"/>
  <c r="K15" i="14"/>
  <c r="J10" i="14"/>
  <c r="J32" i="14"/>
  <c r="J42" i="14"/>
  <c r="K37" i="14"/>
  <c r="K25" i="14"/>
  <c r="K13" i="14"/>
  <c r="L44" i="14"/>
  <c r="L32" i="14"/>
  <c r="L20" i="14"/>
  <c r="J21" i="14"/>
  <c r="J9" i="14"/>
  <c r="J20" i="14"/>
  <c r="J8" i="14"/>
  <c r="J30" i="14"/>
  <c r="K7" i="14"/>
  <c r="K35" i="14"/>
  <c r="K23" i="14"/>
  <c r="K11" i="14"/>
  <c r="L42" i="14"/>
  <c r="L30" i="14"/>
  <c r="L18" i="14"/>
  <c r="L17" i="14"/>
  <c r="L16" i="14"/>
  <c r="J41" i="14"/>
  <c r="K46" i="14"/>
  <c r="J18" i="14"/>
  <c r="J40" i="14"/>
  <c r="K33" i="14"/>
  <c r="K21" i="14"/>
  <c r="K9" i="14"/>
  <c r="L40" i="14"/>
  <c r="J39" i="14"/>
  <c r="J27" i="14"/>
  <c r="K8" i="14"/>
  <c r="L27" i="14"/>
  <c r="L15" i="14"/>
  <c r="L14" i="14"/>
  <c r="J37" i="14"/>
  <c r="J25" i="14"/>
  <c r="L7" i="14"/>
  <c r="L13" i="14"/>
  <c r="J46" i="14"/>
  <c r="K41" i="14"/>
  <c r="J35" i="14"/>
  <c r="J45" i="14"/>
  <c r="L23" i="14"/>
  <c r="L11" i="14"/>
  <c r="J33" i="14"/>
  <c r="J16" i="15"/>
  <c r="J28" i="15"/>
  <c r="I16" i="15"/>
  <c r="K16" i="15" s="1"/>
  <c r="I28" i="15"/>
  <c r="K28" i="15" s="1"/>
  <c r="I40" i="15"/>
  <c r="K40" i="15" s="1"/>
  <c r="I52" i="15"/>
  <c r="K52" i="15" s="1"/>
  <c r="I7" i="15"/>
  <c r="K7" i="15" s="1"/>
  <c r="J14" i="15"/>
  <c r="I19" i="15"/>
  <c r="K19" i="15" s="1"/>
  <c r="J26" i="15"/>
  <c r="I31" i="15"/>
  <c r="K31" i="15" s="1"/>
  <c r="J38" i="15"/>
  <c r="J50" i="15"/>
  <c r="I55" i="15"/>
  <c r="K55" i="15" s="1"/>
  <c r="J7" i="15"/>
  <c r="I12" i="15"/>
  <c r="K12" i="15" s="1"/>
  <c r="J19" i="15"/>
  <c r="I24" i="15"/>
  <c r="K24" i="15" s="1"/>
  <c r="J31" i="15"/>
  <c r="I36" i="15"/>
  <c r="K36" i="15" s="1"/>
  <c r="J55" i="15"/>
  <c r="I50" i="15"/>
  <c r="K50" i="15" s="1"/>
  <c r="J12" i="15"/>
  <c r="M14" i="15"/>
  <c r="J24" i="15"/>
  <c r="M26" i="15"/>
  <c r="I29" i="15"/>
  <c r="K29" i="15" s="1"/>
  <c r="J36" i="15"/>
  <c r="M38" i="15"/>
  <c r="I41" i="15"/>
  <c r="K41" i="15" s="1"/>
  <c r="I53" i="15"/>
  <c r="K53" i="15" s="1"/>
  <c r="I10" i="15"/>
  <c r="K10" i="15" s="1"/>
  <c r="J17" i="15"/>
  <c r="I22" i="15"/>
  <c r="K22" i="15" s="1"/>
  <c r="J29" i="15"/>
  <c r="J41" i="15"/>
  <c r="I46" i="15"/>
  <c r="K46" i="15" s="1"/>
  <c r="J53" i="15"/>
  <c r="I58" i="15"/>
  <c r="K58" i="15" s="1"/>
  <c r="J10" i="15"/>
  <c r="I15" i="15"/>
  <c r="K15" i="15" s="1"/>
  <c r="J22" i="15"/>
  <c r="I27" i="15"/>
  <c r="K27" i="15" s="1"/>
  <c r="J34" i="15"/>
  <c r="I39" i="15"/>
  <c r="K39" i="15" s="1"/>
  <c r="J58" i="15"/>
  <c r="I8" i="15"/>
  <c r="K8" i="15" s="1"/>
  <c r="I20" i="15"/>
  <c r="K20" i="15" s="1"/>
  <c r="I32" i="15"/>
  <c r="K32" i="15" s="1"/>
  <c r="I44" i="15"/>
  <c r="K44" i="15" s="1"/>
  <c r="I56" i="15"/>
  <c r="K56" i="15" s="1"/>
  <c r="L67" i="14"/>
  <c r="I59" i="14"/>
  <c r="J59" i="14" l="1"/>
  <c r="J67" i="14"/>
  <c r="K67" i="14"/>
  <c r="J47" i="14"/>
  <c r="L59" i="14"/>
  <c r="L47" i="14"/>
  <c r="K74" i="14"/>
  <c r="K59" i="14"/>
  <c r="K47" i="14"/>
  <c r="J74" i="14"/>
  <c r="B8" i="13"/>
  <c r="L68" i="14" l="1"/>
  <c r="J68" i="14"/>
  <c r="K68" i="14"/>
  <c r="AT15" i="13" s="1"/>
  <c r="AT29" i="13" l="1"/>
  <c r="U19" i="9" s="1"/>
</calcChain>
</file>

<file path=xl/sharedStrings.xml><?xml version="1.0" encoding="utf-8"?>
<sst xmlns="http://schemas.openxmlformats.org/spreadsheetml/2006/main" count="404" uniqueCount="208">
  <si>
    <t>t</t>
  </si>
  <si>
    <t>1,35 t/m3</t>
  </si>
  <si>
    <t>1,55 t/m3</t>
  </si>
  <si>
    <t>0,50 t/m3</t>
  </si>
  <si>
    <t>1,25 kg/m3</t>
  </si>
  <si>
    <t>0,95 t/m3</t>
  </si>
  <si>
    <t>0,98 t/m3</t>
  </si>
  <si>
    <t>0,68 kg/m3</t>
  </si>
  <si>
    <t>1,22 kg/m3</t>
  </si>
  <si>
    <t>0,40 t/m3</t>
  </si>
  <si>
    <t>0,60 t/m3</t>
  </si>
  <si>
    <t>-</t>
  </si>
  <si>
    <t>Густина</t>
  </si>
  <si>
    <t>А</t>
  </si>
  <si>
    <t>Гориво</t>
  </si>
  <si>
    <t>Лигнит</t>
  </si>
  <si>
    <t>Сушени лигнит</t>
  </si>
  <si>
    <t>Мрки угаљ</t>
  </si>
  <si>
    <t>Камени угаљ</t>
  </si>
  <si>
    <t>Високо пећни гас</t>
  </si>
  <si>
    <t>Нафтни кокс</t>
  </si>
  <si>
    <t>Течни нафтни гас</t>
  </si>
  <si>
    <t>Природни гас</t>
  </si>
  <si>
    <t>Биогас</t>
  </si>
  <si>
    <t>Огревно дрво</t>
  </si>
  <si>
    <t>Биомаса 1</t>
  </si>
  <si>
    <t>Биомаса 2</t>
  </si>
  <si>
    <t>Остало 1</t>
  </si>
  <si>
    <t>Остало 2</t>
  </si>
  <si>
    <t>Пара</t>
  </si>
  <si>
    <t>Топла вода</t>
  </si>
  <si>
    <t>Електрична енергија</t>
  </si>
  <si>
    <t>Соларна енергија</t>
  </si>
  <si>
    <t>Геотермална енергија</t>
  </si>
  <si>
    <t>Енергија ветра</t>
  </si>
  <si>
    <t>Јединица</t>
  </si>
  <si>
    <t>Б</t>
  </si>
  <si>
    <t>Ц</t>
  </si>
  <si>
    <t>Д=A-(Б+Ц)</t>
  </si>
  <si>
    <t>Међузбир</t>
  </si>
  <si>
    <t>УКУПНО</t>
  </si>
  <si>
    <r>
      <t>CO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 xml:space="preserve"> 
(tCO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)</t>
    </r>
  </si>
  <si>
    <t>0,71 t/kl</t>
  </si>
  <si>
    <t>0,80 t/kl</t>
  </si>
  <si>
    <t>0,86 t/kl</t>
  </si>
  <si>
    <t>Број:</t>
  </si>
  <si>
    <t>Потпис лица овлашћеног за заступање</t>
  </si>
  <si>
    <t>Лице овлашћено за заступање</t>
  </si>
  <si>
    <t>Дрвени угаљ</t>
  </si>
  <si>
    <t>Љуска сунцокрета</t>
  </si>
  <si>
    <t>Слама</t>
  </si>
  <si>
    <t>Топлотна енергија</t>
  </si>
  <si>
    <t>купљена</t>
  </si>
  <si>
    <t>сопствена производња</t>
  </si>
  <si>
    <t>1000 L</t>
  </si>
  <si>
    <t>0,10 t/m3</t>
  </si>
  <si>
    <t>0,17 t/m3</t>
  </si>
  <si>
    <t>Енергија на улазу</t>
  </si>
  <si>
    <t>Продата енергија</t>
  </si>
  <si>
    <t>Енергија која није потрошена (залихе)</t>
  </si>
  <si>
    <t>Укупна енергија нето</t>
  </si>
  <si>
    <t>ЕПС снабдевање</t>
  </si>
  <si>
    <t>Остали снабдевачи</t>
  </si>
  <si>
    <t>(не попуњава се)</t>
  </si>
  <si>
    <t>Датум обраде</t>
  </si>
  <si>
    <t>Датум одобрења</t>
  </si>
  <si>
    <t>Место/Датум:</t>
  </si>
  <si>
    <t>Назив локације</t>
  </si>
  <si>
    <t>Име и презиме:</t>
  </si>
  <si>
    <t>Енергија/гориво</t>
  </si>
  <si>
    <t>Енергија / гориво</t>
  </si>
  <si>
    <t>годину</t>
  </si>
  <si>
    <t>*Укупна енергија (топлотна и електрична) произведена из обновљивих извора на локацији обвезника система уписује се у колону енергија на улазу без обзира да ли се користи за сопствену потрошњу у оквиру локације или се продаје</t>
  </si>
  <si>
    <r>
      <t>Соларна енергија</t>
    </r>
    <r>
      <rPr>
        <sz val="11"/>
        <rFont val="Calibri"/>
        <family val="2"/>
      </rPr>
      <t>*</t>
    </r>
  </si>
  <si>
    <r>
      <t>Геотермална енергија</t>
    </r>
    <r>
      <rPr>
        <sz val="11"/>
        <rFont val="Calibri"/>
        <family val="2"/>
      </rPr>
      <t>*</t>
    </r>
  </si>
  <si>
    <r>
      <t>Енергија ветра</t>
    </r>
    <r>
      <rPr>
        <sz val="11"/>
        <rFont val="Calibri"/>
        <family val="2"/>
      </rPr>
      <t>*</t>
    </r>
  </si>
  <si>
    <t>Остало 3</t>
  </si>
  <si>
    <t>Остало 4</t>
  </si>
  <si>
    <t>Лигнит Колубара</t>
  </si>
  <si>
    <t>Лигнит Костолац</t>
  </si>
  <si>
    <t>Коксни угаљ</t>
  </si>
  <si>
    <t>Биодизел</t>
  </si>
  <si>
    <t>0,88 t/kl</t>
  </si>
  <si>
    <t>Примарни бензин</t>
  </si>
  <si>
    <t>Примарни бензин/Пиро уље</t>
  </si>
  <si>
    <t>1,057 t/m3</t>
  </si>
  <si>
    <t>Бензин (моторни бензин)</t>
  </si>
  <si>
    <t>Примарни бензин/Ложиви гас (RG)</t>
  </si>
  <si>
    <t>0,680 t/m3</t>
  </si>
  <si>
    <t>Примарни бензин/Рафинат II</t>
  </si>
  <si>
    <t>Авионски бензини и млазна горива (Керозин)</t>
  </si>
  <si>
    <t>Дизел гориво - Гасно уље 0,1</t>
  </si>
  <si>
    <t>Гасно уље екстра лако евро ел</t>
  </si>
  <si>
    <t>0,87 t/kl</t>
  </si>
  <si>
    <t>Уље за ложење средње С - Уље за ложење средње (мазут)</t>
  </si>
  <si>
    <t>Уље за ложење средње евро С</t>
  </si>
  <si>
    <t>Уље за ложење ниско сумпорно</t>
  </si>
  <si>
    <t>0,558 t/m3</t>
  </si>
  <si>
    <t>Компримовани природни гас - CNG - метан</t>
  </si>
  <si>
    <t>Дрвни пелет</t>
  </si>
  <si>
    <t>0,64 t/m3</t>
  </si>
  <si>
    <t>Дрвни брикет</t>
  </si>
  <si>
    <t>1,025 t/m3</t>
  </si>
  <si>
    <t>0,362 t/m3</t>
  </si>
  <si>
    <t>Дрвна сечка</t>
  </si>
  <si>
    <t>Пропан-бутан у боци</t>
  </si>
  <si>
    <t>Рафинеријски гас</t>
  </si>
  <si>
    <t>Примарни бензин / Пиро уље</t>
  </si>
  <si>
    <t>Примарни бензин / Ложиви гас (RG)</t>
  </si>
  <si>
    <t>Примарни бензин / Рафинат II</t>
  </si>
  <si>
    <t>Седиште (адреса)</t>
  </si>
  <si>
    <t>Матични број</t>
  </si>
  <si>
    <t>Шифра и назив претежне делатности</t>
  </si>
  <si>
    <t>Шифра округа, матични број општине/града и матични број насеља</t>
  </si>
  <si>
    <t>Округ:</t>
  </si>
  <si>
    <t>Општина/град:</t>
  </si>
  <si>
    <t>Насеље:</t>
  </si>
  <si>
    <t>Телефон</t>
  </si>
  <si>
    <t>Послови које обавља:</t>
  </si>
  <si>
    <t>Правни основ за заступање:</t>
  </si>
  <si>
    <t>Укупна годишња потрошња примарне енергије [GWh]*</t>
  </si>
  <si>
    <t>Адреса</t>
  </si>
  <si>
    <t>Локација број 1*</t>
  </si>
  <si>
    <t>Име и презиме</t>
  </si>
  <si>
    <t>Организациона јединица</t>
  </si>
  <si>
    <t xml:space="preserve">e-mail </t>
  </si>
  <si>
    <t>Радно место</t>
  </si>
  <si>
    <t>Ред. бр.</t>
  </si>
  <si>
    <t xml:space="preserve"> </t>
  </si>
  <si>
    <t>Укупна годишња потрошња примарне енергије [GWh]</t>
  </si>
  <si>
    <t>1.</t>
  </si>
  <si>
    <t>2.</t>
  </si>
  <si>
    <t>3.</t>
  </si>
  <si>
    <t>4.</t>
  </si>
  <si>
    <t>5.</t>
  </si>
  <si>
    <t>6.</t>
  </si>
  <si>
    <t>7.</t>
  </si>
  <si>
    <t>8.</t>
  </si>
  <si>
    <t>* Додати потребан број редова да се упишу подаци за све локације привредног друштва.</t>
  </si>
  <si>
    <t>Назив локације*</t>
  </si>
  <si>
    <t>Годишња потрошња примарне енергије [GWh]</t>
  </si>
  <si>
    <t>Потрошња енергије за локацију</t>
  </si>
  <si>
    <r>
      <t>просторни m</t>
    </r>
    <r>
      <rPr>
        <vertAlign val="superscript"/>
        <sz val="10"/>
        <rFont val="Times New Roman"/>
        <family val="1"/>
        <charset val="238"/>
      </rPr>
      <t>3</t>
    </r>
  </si>
  <si>
    <r>
      <t>насипни m</t>
    </r>
    <r>
      <rPr>
        <vertAlign val="superscript"/>
        <sz val="10"/>
        <rFont val="Times New Roman"/>
        <family val="1"/>
        <charset val="238"/>
      </rPr>
      <t>3</t>
    </r>
  </si>
  <si>
    <t>Табела 2.1.
Прорачун остварене потрошње енергије по локацијама</t>
  </si>
  <si>
    <t xml:space="preserve">за </t>
  </si>
  <si>
    <t>Министарство рударства и енергетике
Краља Милана 36
11000 Београд</t>
  </si>
  <si>
    <t xml:space="preserve">*Не треба попуњавати. Податак се аутоматски преноси </t>
  </si>
  <si>
    <t>9</t>
  </si>
  <si>
    <t>10.</t>
  </si>
  <si>
    <t>12.</t>
  </si>
  <si>
    <t>13.</t>
  </si>
  <si>
    <t>14.</t>
  </si>
  <si>
    <t>15.</t>
  </si>
  <si>
    <t>Телефон:</t>
  </si>
  <si>
    <t>e-mail:</t>
  </si>
  <si>
    <t>1. Подаци о привредном друштву или јавном предузећу:</t>
  </si>
  <si>
    <t>Пословно име привредног друштвa или јавног предузећа</t>
  </si>
  <si>
    <t>*Додати потребан број табела да се упишу подаци за све локације привредног друштва или јавног предузећа.</t>
  </si>
  <si>
    <t>3. Подаци о контакт особи привредног друштва или јавног предузећа</t>
  </si>
  <si>
    <t xml:space="preserve">(Пословно име привредног друштвa или јавног предузећа)
*Не треба попуњавати. Податак се аутоматски преноси </t>
  </si>
  <si>
    <t>Табела 1.
Укупна годишња потрошња примарне енергије по локацијама</t>
  </si>
  <si>
    <t xml:space="preserve"> за</t>
  </si>
  <si>
    <t>Финална енергија
(MWh)</t>
  </si>
  <si>
    <t>Примарна енергија
(MWh)</t>
  </si>
  <si>
    <r>
      <t>1000 m</t>
    </r>
    <r>
      <rPr>
        <vertAlign val="superscript"/>
        <sz val="11"/>
        <rFont val="Times New Roman"/>
        <family val="1"/>
        <charset val="238"/>
      </rPr>
      <t>3</t>
    </r>
  </si>
  <si>
    <t>1 MWh</t>
  </si>
  <si>
    <t>Енергија</t>
  </si>
  <si>
    <t>Укупно обновљиви извори енергије</t>
  </si>
  <si>
    <t>Количина</t>
  </si>
  <si>
    <t>Напајање из водоводног система</t>
  </si>
  <si>
    <r>
      <t>m</t>
    </r>
    <r>
      <rPr>
        <vertAlign val="superscript"/>
        <sz val="11"/>
        <rFont val="Times New Roman"/>
        <family val="1"/>
        <charset val="238"/>
      </rPr>
      <t>3</t>
    </r>
  </si>
  <si>
    <t>Вода из сопствених бунара</t>
  </si>
  <si>
    <t>Остало</t>
  </si>
  <si>
    <t xml:space="preserve">Укупна количина утрошене воде </t>
  </si>
  <si>
    <t xml:space="preserve">Финална енергија (MJ/јединици) </t>
  </si>
  <si>
    <t>Финална енергија (MWh/јединици)</t>
  </si>
  <si>
    <t>Примарна енергија
(MWh/јединици)</t>
  </si>
  <si>
    <t>Примарна енергија
(toe/јединици)</t>
  </si>
  <si>
    <t>Б=A/3600</t>
  </si>
  <si>
    <t>Д=Б/ефикасност</t>
  </si>
  <si>
    <t>Е=Ц/ефикасност</t>
  </si>
  <si>
    <t>Ф</t>
  </si>
  <si>
    <r>
      <t>просторни m</t>
    </r>
    <r>
      <rPr>
        <vertAlign val="superscript"/>
        <sz val="11"/>
        <rFont val="Times New Roman"/>
        <family val="1"/>
        <charset val="238"/>
      </rPr>
      <t>3</t>
    </r>
  </si>
  <si>
    <r>
      <t>насипни m</t>
    </r>
    <r>
      <rPr>
        <vertAlign val="superscript"/>
        <sz val="11"/>
        <rFont val="Times New Roman"/>
        <family val="1"/>
        <charset val="238"/>
      </rPr>
      <t>3</t>
    </r>
  </si>
  <si>
    <t>1 МWh</t>
  </si>
  <si>
    <t>Министарство рударства и енергетике
Немањина 22-26
11000 Београд</t>
  </si>
  <si>
    <t>Финална енергија
(toe/јединици)</t>
  </si>
  <si>
    <r>
      <t>CO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 xml:space="preserve"> фактор (kgCO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/kWh)</t>
    </r>
  </si>
  <si>
    <r>
      <t>CO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 xml:space="preserve"> 
(kgCO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/јединици)</t>
    </r>
  </si>
  <si>
    <t>Ц=Б/11,630</t>
  </si>
  <si>
    <t>Г=Е*Б*1000</t>
  </si>
  <si>
    <t>Лигнит за индустријску сврху</t>
  </si>
  <si>
    <r>
      <t xml:space="preserve">1000 </t>
    </r>
    <r>
      <rPr>
        <sz val="11"/>
        <rFont val="Times New Roman"/>
        <family val="1"/>
      </rPr>
      <t>l</t>
    </r>
  </si>
  <si>
    <r>
      <t>1000</t>
    </r>
    <r>
      <rPr>
        <sz val="11"/>
        <rFont val="Times New Roman"/>
        <family val="1"/>
      </rPr>
      <t xml:space="preserve"> l</t>
    </r>
  </si>
  <si>
    <r>
      <t xml:space="preserve">Финална </t>
    </r>
    <r>
      <rPr>
        <sz val="12"/>
        <rFont val="Times New Roman"/>
        <family val="1"/>
      </rPr>
      <t>(MWh)</t>
    </r>
  </si>
  <si>
    <r>
      <t xml:space="preserve">Примарна </t>
    </r>
    <r>
      <rPr>
        <sz val="12"/>
        <rFont val="Times New Roman"/>
        <family val="1"/>
      </rPr>
      <t>(MWh)</t>
    </r>
  </si>
  <si>
    <t xml:space="preserve"> Енергија из обновљивих извора </t>
  </si>
  <si>
    <t xml:space="preserve">Годишња потрошње воде за локацију </t>
  </si>
  <si>
    <t>ПРОРАЧУН ГОДИШЊЕ ПОТРОШЊЕ ПРИМАРНЕ ЕНЕРГИЈЕ 
ЗА ПРИВРЕДНА ДРУШТВА И ЈАВНА ПРЕДУЗЕЋА ЧИЈА ЈЕ ПРЕТЕЖНА ДЕЛАТНОСТ 
У СЕКТОРУ ТРГОВИНЕ И УСЛУГА</t>
  </si>
  <si>
    <t>Година за коју се врши прорачун</t>
  </si>
  <si>
    <t>2.Локације привредног друштва или јавног предузећа које, појединачно, имају годишњу потрошњу примарне енергије већу од граничних вредности дефинисаних  Уредбом о обвезницима система енергетског менаџмента  („Службени гласник РС”, број 59/22)</t>
  </si>
  <si>
    <t>ПРОРАЧУН ПО ЛОКАЦИЈАМА</t>
  </si>
  <si>
    <t>Висбрејковани бензин</t>
  </si>
  <si>
    <t>0,734 t/m3</t>
  </si>
  <si>
    <t>Коксни брикет</t>
  </si>
  <si>
    <t>0,700 t/m4</t>
  </si>
  <si>
    <t>КОНВЕРЗИЈА МЕРНИХ ЈЕДИНИЦА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</si>
</sst>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00_ ;[Red]\-#,##0.0000\ "/>
    <numFmt numFmtId="165" formatCode="#,##0.00_ ;[Red]\-#,##0.00\ "/>
    <numFmt numFmtId="166" formatCode="#,##0.0"/>
    <numFmt numFmtId="167" formatCode="#,##0.0000"/>
    <numFmt numFmtId="168" formatCode="0.000"/>
    <numFmt numFmtId="169" formatCode="0.0000"/>
    <numFmt numFmtId="170" formatCode="#,##0.000_ ;[Red]\-#,##0.000\ "/>
  </numFmts>
  <fonts count="25">
    <font>
      <sz val="11"/>
      <name val="Times New Roman"/>
      <family val="1"/>
    </font>
    <font>
      <sz val="11"/>
      <name val="ＭＳ Ｐゴシック"/>
      <family val="3"/>
      <charset val="128"/>
    </font>
    <font>
      <sz val="11"/>
      <name val="Times New Roman"/>
      <family val="1"/>
    </font>
    <font>
      <sz val="6"/>
      <name val="ＭＳ Ｐゴシック"/>
      <family val="3"/>
      <charset val="128"/>
    </font>
    <font>
      <sz val="10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7"/>
      <name val="Times New Roman"/>
      <family val="1"/>
    </font>
    <font>
      <sz val="11"/>
      <name val="Times New Roman"/>
      <family val="1"/>
      <charset val="238"/>
    </font>
    <font>
      <vertAlign val="subscript"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</font>
    <font>
      <sz val="8"/>
      <name val="Times New Roman"/>
      <family val="1"/>
    </font>
    <font>
      <b/>
      <sz val="9"/>
      <name val="Times New Roman"/>
      <family val="1"/>
    </font>
    <font>
      <vertAlign val="superscript"/>
      <sz val="10"/>
      <name val="Times New Roman"/>
      <family val="1"/>
      <charset val="238"/>
    </font>
    <font>
      <b/>
      <sz val="10"/>
      <name val="Times New Roman"/>
      <family val="1"/>
    </font>
    <font>
      <sz val="14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1"/>
      <color rgb="FFFF0000"/>
      <name val="Times New Roman"/>
      <family val="1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</cellStyleXfs>
  <cellXfs count="383">
    <xf numFmtId="0" fontId="0" fillId="0" borderId="0" xfId="0">
      <alignment vertical="center"/>
    </xf>
    <xf numFmtId="49" fontId="10" fillId="0" borderId="19" xfId="3" applyNumberFormat="1" applyFont="1" applyFill="1" applyBorder="1" applyAlignment="1" applyProtection="1">
      <alignment horizontal="center" vertical="center" shrinkToFit="1"/>
    </xf>
    <xf numFmtId="0" fontId="10" fillId="0" borderId="20" xfId="2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 wrapText="1"/>
    </xf>
    <xf numFmtId="49" fontId="10" fillId="0" borderId="3" xfId="3" applyNumberFormat="1" applyFont="1" applyFill="1" applyBorder="1" applyAlignment="1" applyProtection="1">
      <alignment horizontal="center" vertical="center" shrinkToFit="1"/>
    </xf>
    <xf numFmtId="49" fontId="10" fillId="0" borderId="38" xfId="3" applyNumberFormat="1" applyFont="1" applyFill="1" applyBorder="1" applyAlignment="1" applyProtection="1">
      <alignment horizontal="center" vertical="center" shrinkToFit="1"/>
    </xf>
    <xf numFmtId="0" fontId="10" fillId="0" borderId="38" xfId="2" applyNumberFormat="1" applyFont="1" applyFill="1" applyBorder="1" applyAlignment="1" applyProtection="1">
      <alignment horizontal="center" vertical="center"/>
    </xf>
    <xf numFmtId="166" fontId="10" fillId="0" borderId="38" xfId="2" applyNumberFormat="1" applyFont="1" applyFill="1" applyBorder="1" applyAlignment="1" applyProtection="1">
      <alignment horizontal="center" vertical="center"/>
    </xf>
    <xf numFmtId="0" fontId="0" fillId="0" borderId="0" xfId="0" applyFont="1">
      <alignment vertical="center"/>
    </xf>
    <xf numFmtId="49" fontId="0" fillId="0" borderId="0" xfId="0" applyNumberFormat="1" applyFont="1" applyFill="1" applyAlignment="1" applyProtection="1">
      <alignment horizontal="left" vertical="center" wrapText="1" shrinkToFit="1"/>
      <protection locked="0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>
      <alignment vertical="center"/>
    </xf>
    <xf numFmtId="0" fontId="14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Border="1" applyAlignment="1">
      <alignment horizontal="left" vertical="center"/>
    </xf>
    <xf numFmtId="166" fontId="9" fillId="0" borderId="0" xfId="0" applyNumberFormat="1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8" fillId="2" borderId="31" xfId="0" applyNumberFormat="1" applyFont="1" applyFill="1" applyBorder="1" applyAlignment="1" applyProtection="1">
      <alignment vertical="center"/>
    </xf>
    <xf numFmtId="0" fontId="8" fillId="2" borderId="0" xfId="0" applyNumberFormat="1" applyFont="1" applyFill="1" applyBorder="1" applyAlignment="1" applyProtection="1">
      <alignment vertical="center"/>
    </xf>
    <xf numFmtId="0" fontId="10" fillId="0" borderId="71" xfId="3" applyFont="1" applyBorder="1" applyAlignment="1">
      <alignment vertical="center"/>
    </xf>
    <xf numFmtId="0" fontId="10" fillId="0" borderId="47" xfId="3" applyFont="1" applyBorder="1" applyAlignment="1">
      <alignment vertical="center"/>
    </xf>
    <xf numFmtId="0" fontId="10" fillId="0" borderId="47" xfId="3" applyFont="1" applyBorder="1" applyAlignment="1">
      <alignment horizontal="right" vertical="center"/>
    </xf>
    <xf numFmtId="0" fontId="20" fillId="0" borderId="47" xfId="3" applyFont="1" applyFill="1" applyBorder="1" applyAlignment="1" applyProtection="1">
      <alignment horizontal="center" vertical="center"/>
    </xf>
    <xf numFmtId="0" fontId="10" fillId="0" borderId="48" xfId="3" applyFont="1" applyBorder="1" applyAlignment="1">
      <alignment vertical="center"/>
    </xf>
    <xf numFmtId="0" fontId="10" fillId="0" borderId="14" xfId="3" applyFont="1" applyFill="1" applyBorder="1" applyAlignment="1">
      <alignment horizontal="center" vertical="center" wrapText="1"/>
    </xf>
    <xf numFmtId="0" fontId="13" fillId="0" borderId="14" xfId="3" applyFont="1" applyFill="1" applyBorder="1" applyAlignment="1">
      <alignment horizontal="center" vertical="center" wrapText="1"/>
    </xf>
    <xf numFmtId="0" fontId="10" fillId="0" borderId="16" xfId="3" applyFont="1" applyFill="1" applyBorder="1" applyAlignment="1">
      <alignment horizontal="center" vertical="center" wrapText="1"/>
    </xf>
    <xf numFmtId="0" fontId="10" fillId="0" borderId="15" xfId="3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center" vertical="center"/>
    </xf>
    <xf numFmtId="0" fontId="10" fillId="0" borderId="21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9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8" xfId="3" applyFont="1" applyFill="1" applyBorder="1" applyAlignment="1">
      <alignment horizontal="center" vertical="center" wrapText="1"/>
    </xf>
    <xf numFmtId="166" fontId="14" fillId="0" borderId="19" xfId="2" applyNumberFormat="1" applyFont="1" applyFill="1" applyBorder="1" applyAlignment="1" applyProtection="1">
      <alignment horizontal="center" vertical="center"/>
    </xf>
    <xf numFmtId="166" fontId="14" fillId="0" borderId="42" xfId="2" applyNumberFormat="1" applyFont="1" applyFill="1" applyBorder="1" applyAlignment="1" applyProtection="1">
      <alignment horizontal="center" vertical="center"/>
    </xf>
    <xf numFmtId="0" fontId="10" fillId="0" borderId="38" xfId="3" applyFont="1" applyBorder="1" applyAlignment="1">
      <alignment horizontal="center" vertical="center" textRotation="90"/>
    </xf>
    <xf numFmtId="0" fontId="10" fillId="0" borderId="38" xfId="3" applyFont="1" applyFill="1" applyBorder="1" applyAlignment="1">
      <alignment horizontal="center" vertical="center" wrapText="1"/>
    </xf>
    <xf numFmtId="0" fontId="23" fillId="0" borderId="14" xfId="3" applyFont="1" applyFill="1" applyBorder="1" applyAlignment="1">
      <alignment horizontal="center" vertical="center" wrapText="1"/>
    </xf>
    <xf numFmtId="0" fontId="10" fillId="0" borderId="52" xfId="3" applyFont="1" applyBorder="1" applyAlignment="1">
      <alignment horizontal="center" vertical="center" textRotation="90"/>
    </xf>
    <xf numFmtId="0" fontId="10" fillId="0" borderId="2" xfId="3" applyFont="1" applyBorder="1" applyAlignment="1">
      <alignment horizontal="center" vertical="center" textRotation="90"/>
    </xf>
    <xf numFmtId="0" fontId="10" fillId="0" borderId="0" xfId="3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32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center" vertical="center"/>
    </xf>
    <xf numFmtId="166" fontId="10" fillId="0" borderId="19" xfId="2" applyNumberFormat="1" applyFont="1" applyFill="1" applyBorder="1" applyAlignment="1" applyProtection="1">
      <alignment horizontal="center" vertical="center"/>
    </xf>
    <xf numFmtId="0" fontId="10" fillId="0" borderId="11" xfId="0" applyFont="1" applyBorder="1" applyAlignment="1">
      <alignment horizontal="left" vertical="center" wrapText="1"/>
    </xf>
    <xf numFmtId="166" fontId="14" fillId="0" borderId="43" xfId="2" applyNumberFormat="1" applyFont="1" applyFill="1" applyBorder="1" applyAlignment="1" applyProtection="1">
      <alignment horizontal="center" vertical="center"/>
    </xf>
    <xf numFmtId="166" fontId="14" fillId="0" borderId="44" xfId="2" applyNumberFormat="1" applyFont="1" applyFill="1" applyBorder="1" applyAlignment="1" applyProtection="1">
      <alignment horizontal="center" vertical="center"/>
    </xf>
    <xf numFmtId="0" fontId="12" fillId="0" borderId="23" xfId="3" applyFont="1" applyFill="1" applyBorder="1" applyAlignment="1">
      <alignment horizontal="center" vertical="center"/>
    </xf>
    <xf numFmtId="166" fontId="24" fillId="0" borderId="23" xfId="3" applyNumberFormat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4" fillId="0" borderId="26" xfId="3" applyFont="1" applyFill="1" applyBorder="1" applyAlignment="1">
      <alignment horizontal="center" vertical="center" wrapText="1"/>
    </xf>
    <xf numFmtId="166" fontId="6" fillId="0" borderId="45" xfId="0" applyNumberFormat="1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6" fontId="10" fillId="4" borderId="41" xfId="1" applyNumberFormat="1" applyFont="1" applyFill="1" applyBorder="1" applyAlignment="1" applyProtection="1">
      <alignment horizontal="center" vertical="center"/>
      <protection locked="0"/>
    </xf>
    <xf numFmtId="0" fontId="10" fillId="0" borderId="27" xfId="0" applyFont="1" applyBorder="1" applyAlignment="1">
      <alignment horizontal="center" vertical="center"/>
    </xf>
    <xf numFmtId="166" fontId="6" fillId="0" borderId="46" xfId="1" applyNumberFormat="1" applyFont="1" applyFill="1" applyBorder="1" applyAlignment="1" applyProtection="1">
      <alignment horizontal="center" vertical="center"/>
    </xf>
    <xf numFmtId="0" fontId="22" fillId="0" borderId="0" xfId="0" applyFont="1">
      <alignment vertical="center"/>
    </xf>
    <xf numFmtId="0" fontId="10" fillId="0" borderId="11" xfId="0" applyFont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2" borderId="8" xfId="0" applyFont="1" applyFill="1" applyBorder="1" applyAlignment="1" applyProtection="1">
      <alignment horizontal="left" vertical="center"/>
      <protection locked="0"/>
    </xf>
    <xf numFmtId="0" fontId="10" fillId="2" borderId="8" xfId="0" applyFont="1" applyFill="1" applyBorder="1" applyAlignment="1" applyProtection="1">
      <alignment horizontal="left" vertical="center" wrapText="1"/>
      <protection locked="0"/>
    </xf>
    <xf numFmtId="0" fontId="10" fillId="2" borderId="49" xfId="0" applyFont="1" applyFill="1" applyBorder="1" applyAlignment="1" applyProtection="1">
      <alignment horizontal="left" vertical="center"/>
      <protection locked="0"/>
    </xf>
    <xf numFmtId="0" fontId="0" fillId="0" borderId="31" xfId="0" applyNumberFormat="1" applyFont="1" applyFill="1" applyBorder="1" applyAlignment="1" applyProtection="1">
      <alignment horizontal="right" vertical="center"/>
    </xf>
    <xf numFmtId="49" fontId="0" fillId="3" borderId="31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10" fillId="0" borderId="5" xfId="3" applyFont="1" applyFill="1" applyBorder="1" applyAlignment="1">
      <alignment horizontal="center" vertical="center" wrapText="1"/>
    </xf>
    <xf numFmtId="0" fontId="0" fillId="0" borderId="5" xfId="3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10" fillId="2" borderId="5" xfId="1" applyNumberFormat="1" applyFont="1" applyFill="1" applyBorder="1" applyAlignment="1" applyProtection="1">
      <alignment horizontal="center" vertical="center"/>
      <protection locked="0"/>
    </xf>
    <xf numFmtId="4" fontId="10" fillId="0" borderId="5" xfId="3" applyNumberFormat="1" applyFont="1" applyBorder="1" applyAlignment="1">
      <alignment horizontal="center" vertical="center"/>
    </xf>
    <xf numFmtId="4" fontId="10" fillId="0" borderId="5" xfId="2" applyNumberFormat="1" applyFont="1" applyFill="1" applyBorder="1" applyAlignment="1" applyProtection="1">
      <alignment horizontal="center" vertical="center" wrapText="1"/>
    </xf>
    <xf numFmtId="4" fontId="10" fillId="0" borderId="41" xfId="2" applyNumberFormat="1" applyFont="1" applyFill="1" applyBorder="1" applyAlignment="1" applyProtection="1">
      <alignment horizontal="center" vertical="center" wrapText="1"/>
    </xf>
    <xf numFmtId="4" fontId="10" fillId="0" borderId="5" xfId="2" applyNumberFormat="1" applyFont="1" applyFill="1" applyBorder="1" applyAlignment="1" applyProtection="1">
      <alignment horizontal="center" vertical="center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10" fillId="0" borderId="27" xfId="2" applyNumberFormat="1" applyFont="1" applyFill="1" applyBorder="1" applyAlignment="1" applyProtection="1">
      <alignment horizontal="center" vertical="center"/>
    </xf>
    <xf numFmtId="4" fontId="10" fillId="0" borderId="27" xfId="2" applyNumberFormat="1" applyFont="1" applyFill="1" applyBorder="1" applyAlignment="1" applyProtection="1">
      <alignment horizontal="center" vertical="center" wrapText="1"/>
    </xf>
    <xf numFmtId="4" fontId="10" fillId="0" borderId="46" xfId="2" applyNumberFormat="1" applyFont="1" applyFill="1" applyBorder="1" applyAlignment="1" applyProtection="1">
      <alignment horizontal="center" vertical="center" wrapText="1"/>
    </xf>
    <xf numFmtId="4" fontId="10" fillId="2" borderId="26" xfId="0" applyNumberFormat="1" applyFont="1" applyFill="1" applyBorder="1" applyAlignment="1" applyProtection="1">
      <alignment horizontal="center" vertical="center"/>
      <protection locked="0"/>
    </xf>
    <xf numFmtId="4" fontId="10" fillId="2" borderId="59" xfId="1" applyNumberFormat="1" applyFont="1" applyFill="1" applyBorder="1" applyAlignment="1" applyProtection="1">
      <alignment horizontal="center" vertical="center"/>
      <protection locked="0"/>
    </xf>
    <xf numFmtId="4" fontId="10" fillId="0" borderId="26" xfId="3" applyNumberFormat="1" applyFont="1" applyFill="1" applyBorder="1" applyAlignment="1">
      <alignment horizontal="center" vertical="center"/>
    </xf>
    <xf numFmtId="4" fontId="10" fillId="0" borderId="26" xfId="2" applyNumberFormat="1" applyFont="1" applyFill="1" applyBorder="1" applyAlignment="1" applyProtection="1">
      <alignment horizontal="center" vertical="center" wrapText="1"/>
    </xf>
    <xf numFmtId="4" fontId="10" fillId="0" borderId="25" xfId="2" applyNumberFormat="1" applyFont="1" applyFill="1" applyBorder="1" applyAlignment="1" applyProtection="1">
      <alignment horizontal="center" vertical="center"/>
    </xf>
    <xf numFmtId="4" fontId="10" fillId="2" borderId="51" xfId="1" applyNumberFormat="1" applyFont="1" applyFill="1" applyBorder="1" applyAlignment="1" applyProtection="1">
      <alignment horizontal="center" vertical="center"/>
      <protection locked="0"/>
    </xf>
    <xf numFmtId="4" fontId="10" fillId="0" borderId="5" xfId="3" applyNumberFormat="1" applyFont="1" applyFill="1" applyBorder="1" applyAlignment="1">
      <alignment horizontal="center" vertical="center"/>
    </xf>
    <xf numFmtId="4" fontId="10" fillId="0" borderId="41" xfId="2" applyNumberFormat="1" applyFont="1" applyFill="1" applyBorder="1" applyAlignment="1" applyProtection="1">
      <alignment horizontal="center" vertical="center"/>
    </xf>
    <xf numFmtId="4" fontId="10" fillId="2" borderId="73" xfId="1" applyNumberFormat="1" applyFont="1" applyFill="1" applyBorder="1" applyAlignment="1" applyProtection="1">
      <alignment horizontal="center" vertical="center"/>
      <protection locked="0"/>
    </xf>
    <xf numFmtId="4" fontId="10" fillId="0" borderId="27" xfId="3" applyNumberFormat="1" applyFont="1" applyFill="1" applyBorder="1" applyAlignment="1">
      <alignment horizontal="center" vertical="center"/>
    </xf>
    <xf numFmtId="4" fontId="10" fillId="0" borderId="46" xfId="2" applyNumberFormat="1" applyFont="1" applyFill="1" applyBorder="1" applyAlignment="1" applyProtection="1">
      <alignment horizontal="center" vertical="center"/>
    </xf>
    <xf numFmtId="4" fontId="10" fillId="0" borderId="26" xfId="2" applyNumberFormat="1" applyFont="1" applyFill="1" applyBorder="1" applyAlignment="1" applyProtection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167" fontId="10" fillId="0" borderId="5" xfId="0" applyNumberFormat="1" applyFont="1" applyBorder="1" applyAlignment="1">
      <alignment horizontal="center" vertical="center"/>
    </xf>
    <xf numFmtId="164" fontId="10" fillId="0" borderId="5" xfId="1" applyNumberFormat="1" applyFont="1" applyFill="1" applyBorder="1" applyAlignment="1" applyProtection="1">
      <alignment horizontal="center" vertical="center"/>
    </xf>
    <xf numFmtId="2" fontId="10" fillId="0" borderId="5" xfId="1" applyNumberFormat="1" applyFont="1" applyFill="1" applyBorder="1" applyAlignment="1" applyProtection="1">
      <alignment horizontal="center" vertical="center"/>
    </xf>
    <xf numFmtId="3" fontId="10" fillId="0" borderId="41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168" fontId="10" fillId="0" borderId="5" xfId="1" applyNumberFormat="1" applyFont="1" applyFill="1" applyBorder="1" applyAlignment="1" applyProtection="1">
      <alignment horizontal="center" vertical="center"/>
    </xf>
    <xf numFmtId="169" fontId="10" fillId="0" borderId="5" xfId="1" applyNumberFormat="1" applyFont="1" applyFill="1" applyBorder="1" applyAlignment="1" applyProtection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170" fontId="10" fillId="0" borderId="5" xfId="1" applyNumberFormat="1" applyFont="1" applyFill="1" applyBorder="1" applyAlignment="1" applyProtection="1">
      <alignment horizontal="center" vertical="center"/>
    </xf>
    <xf numFmtId="165" fontId="10" fillId="0" borderId="5" xfId="1" applyNumberFormat="1" applyFont="1" applyFill="1" applyBorder="1" applyAlignment="1" applyProtection="1">
      <alignment horizontal="center" vertical="center"/>
    </xf>
    <xf numFmtId="3" fontId="10" fillId="0" borderId="27" xfId="0" applyNumberFormat="1" applyFont="1" applyFill="1" applyBorder="1" applyAlignment="1">
      <alignment horizontal="center" vertical="center"/>
    </xf>
    <xf numFmtId="164" fontId="10" fillId="0" borderId="27" xfId="1" applyNumberFormat="1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3" fontId="10" fillId="0" borderId="5" xfId="0" applyNumberFormat="1" applyFont="1" applyFill="1" applyBorder="1" applyAlignment="1" applyProtection="1">
      <alignment horizontal="center" vertical="center"/>
      <protection locked="0"/>
    </xf>
    <xf numFmtId="167" fontId="10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3" fontId="10" fillId="0" borderId="41" xfId="0" applyNumberFormat="1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165" fontId="10" fillId="0" borderId="5" xfId="1" applyNumberFormat="1" applyFont="1" applyFill="1" applyBorder="1" applyAlignment="1" applyProtection="1">
      <alignment horizontal="center" vertical="center"/>
      <protection locked="0"/>
    </xf>
    <xf numFmtId="0" fontId="10" fillId="0" borderId="75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167" fontId="10" fillId="0" borderId="27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 applyProtection="1">
      <alignment horizontal="center" vertical="center"/>
      <protection locked="0"/>
    </xf>
    <xf numFmtId="3" fontId="10" fillId="0" borderId="46" xfId="0" applyNumberFormat="1" applyFont="1" applyFill="1" applyBorder="1" applyAlignment="1">
      <alignment horizontal="center" vertical="center"/>
    </xf>
    <xf numFmtId="3" fontId="10" fillId="0" borderId="64" xfId="0" applyNumberFormat="1" applyFont="1" applyFill="1" applyBorder="1" applyAlignment="1">
      <alignment horizontal="center" vertical="center"/>
    </xf>
    <xf numFmtId="167" fontId="10" fillId="0" borderId="64" xfId="0" applyNumberFormat="1" applyFont="1" applyFill="1" applyBorder="1" applyAlignment="1">
      <alignment horizontal="center" vertical="center"/>
    </xf>
    <xf numFmtId="164" fontId="10" fillId="0" borderId="64" xfId="1" applyNumberFormat="1" applyFont="1" applyFill="1" applyBorder="1" applyAlignment="1" applyProtection="1">
      <alignment horizontal="center" vertical="center"/>
    </xf>
    <xf numFmtId="170" fontId="10" fillId="0" borderId="64" xfId="1" applyNumberFormat="1" applyFont="1" applyFill="1" applyBorder="1" applyAlignment="1" applyProtection="1">
      <alignment horizontal="center" vertical="center"/>
    </xf>
    <xf numFmtId="3" fontId="10" fillId="0" borderId="13" xfId="0" applyNumberFormat="1" applyFont="1" applyFill="1" applyBorder="1" applyAlignment="1">
      <alignment horizontal="center" vertical="center"/>
    </xf>
    <xf numFmtId="0" fontId="10" fillId="2" borderId="49" xfId="0" applyFont="1" applyFill="1" applyBorder="1" applyAlignment="1" applyProtection="1">
      <alignment horizontal="left" vertical="center" wrapText="1"/>
      <protection locked="0"/>
    </xf>
    <xf numFmtId="165" fontId="10" fillId="0" borderId="27" xfId="1" applyNumberFormat="1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76" xfId="0" applyFont="1" applyFill="1" applyBorder="1" applyAlignment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3" fontId="10" fillId="0" borderId="27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Border="1" applyAlignment="1">
      <alignment vertical="center"/>
    </xf>
    <xf numFmtId="164" fontId="10" fillId="0" borderId="51" xfId="1" applyNumberFormat="1" applyFont="1" applyFill="1" applyBorder="1" applyAlignment="1" applyProtection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2" fontId="17" fillId="0" borderId="57" xfId="0" applyNumberFormat="1" applyFont="1" applyFill="1" applyBorder="1" applyAlignment="1" applyProtection="1">
      <alignment horizontal="center" vertical="center"/>
      <protection locked="0"/>
    </xf>
    <xf numFmtId="2" fontId="17" fillId="0" borderId="50" xfId="0" applyNumberFormat="1" applyFont="1" applyFill="1" applyBorder="1" applyAlignment="1" applyProtection="1">
      <alignment horizontal="center" vertical="center"/>
      <protection locked="0"/>
    </xf>
    <xf numFmtId="2" fontId="17" fillId="0" borderId="51" xfId="0" applyNumberFormat="1" applyFont="1" applyFill="1" applyBorder="1" applyAlignment="1" applyProtection="1">
      <alignment horizontal="center" vertical="center"/>
      <protection locked="0"/>
    </xf>
    <xf numFmtId="0" fontId="5" fillId="0" borderId="28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49" fontId="5" fillId="0" borderId="14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29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30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3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0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2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36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31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12" xfId="0" applyNumberFormat="1" applyFont="1" applyFill="1" applyBorder="1" applyAlignment="1" applyProtection="1">
      <alignment horizontal="left" vertical="top" wrapText="1" shrinkToFit="1"/>
      <protection locked="0"/>
    </xf>
    <xf numFmtId="0" fontId="5" fillId="0" borderId="57" xfId="0" applyFont="1" applyBorder="1" applyAlignment="1">
      <alignment horizontal="left" vertical="center" wrapText="1"/>
    </xf>
    <xf numFmtId="0" fontId="5" fillId="0" borderId="50" xfId="0" applyFont="1" applyBorder="1" applyAlignment="1">
      <alignment horizontal="left" vertical="center" wrapText="1"/>
    </xf>
    <xf numFmtId="0" fontId="5" fillId="0" borderId="57" xfId="0" applyFont="1" applyBorder="1" applyAlignment="1">
      <alignment horizontal="left" vertical="center"/>
    </xf>
    <xf numFmtId="0" fontId="5" fillId="0" borderId="50" xfId="0" applyFont="1" applyBorder="1" applyAlignment="1">
      <alignment horizontal="left" vertical="center"/>
    </xf>
    <xf numFmtId="0" fontId="5" fillId="0" borderId="5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5" fillId="0" borderId="6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2" fontId="17" fillId="3" borderId="33" xfId="0" applyNumberFormat="1" applyFont="1" applyFill="1" applyBorder="1" applyAlignment="1" applyProtection="1">
      <alignment horizontal="center" vertical="center"/>
      <protection locked="0"/>
    </xf>
    <xf numFmtId="2" fontId="17" fillId="3" borderId="34" xfId="0" applyNumberFormat="1" applyFont="1" applyFill="1" applyBorder="1" applyAlignment="1" applyProtection="1">
      <alignment horizontal="center" vertical="center"/>
      <protection locked="0"/>
    </xf>
    <xf numFmtId="2" fontId="17" fillId="3" borderId="35" xfId="0" applyNumberFormat="1" applyFont="1" applyFill="1" applyBorder="1" applyAlignment="1" applyProtection="1">
      <alignment horizontal="center" vertical="center"/>
      <protection locked="0"/>
    </xf>
    <xf numFmtId="2" fontId="17" fillId="3" borderId="1" xfId="0" applyNumberFormat="1" applyFont="1" applyFill="1" applyBorder="1" applyAlignment="1" applyProtection="1">
      <alignment horizontal="center" vertical="center"/>
      <protection locked="0"/>
    </xf>
    <xf numFmtId="2" fontId="17" fillId="3" borderId="0" xfId="0" applyNumberFormat="1" applyFont="1" applyFill="1" applyBorder="1" applyAlignment="1" applyProtection="1">
      <alignment horizontal="center" vertical="center"/>
      <protection locked="0"/>
    </xf>
    <xf numFmtId="2" fontId="17" fillId="3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2" borderId="41" xfId="0" applyFont="1" applyFill="1" applyBorder="1" applyAlignment="1">
      <alignment horizontal="center" vertical="center"/>
    </xf>
    <xf numFmtId="0" fontId="0" fillId="2" borderId="51" xfId="0" applyFont="1" applyFill="1" applyBorder="1" applyAlignment="1" applyProtection="1">
      <alignment horizontal="center" vertical="center"/>
      <protection locked="0"/>
    </xf>
    <xf numFmtId="0" fontId="0" fillId="2" borderId="5" xfId="0" applyFont="1" applyFill="1" applyBorder="1" applyAlignment="1" applyProtection="1">
      <alignment horizontal="center" vertical="center"/>
      <protection locked="0"/>
    </xf>
    <xf numFmtId="0" fontId="0" fillId="2" borderId="41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5" fillId="2" borderId="62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/>
    </xf>
    <xf numFmtId="0" fontId="0" fillId="2" borderId="46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5" fillId="0" borderId="7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0" fillId="2" borderId="47" xfId="0" applyFont="1" applyFill="1" applyBorder="1" applyAlignment="1" applyProtection="1">
      <alignment horizontal="center" vertical="center"/>
      <protection locked="0"/>
    </xf>
    <xf numFmtId="0" fontId="0" fillId="2" borderId="48" xfId="0" applyFont="1" applyFill="1" applyBorder="1" applyAlignment="1" applyProtection="1">
      <alignment horizontal="center" vertical="center"/>
      <protection locked="0"/>
    </xf>
    <xf numFmtId="0" fontId="0" fillId="2" borderId="50" xfId="0" applyFont="1" applyFill="1" applyBorder="1" applyAlignment="1" applyProtection="1">
      <alignment horizontal="center" vertical="center"/>
      <protection locked="0"/>
    </xf>
    <xf numFmtId="0" fontId="0" fillId="2" borderId="60" xfId="0" applyFont="1" applyFill="1" applyBorder="1" applyAlignment="1" applyProtection="1">
      <alignment horizontal="center" vertical="center"/>
      <protection locked="0"/>
    </xf>
    <xf numFmtId="0" fontId="0" fillId="2" borderId="65" xfId="0" applyFont="1" applyFill="1" applyBorder="1" applyAlignment="1" applyProtection="1">
      <alignment horizontal="center" vertical="center"/>
      <protection locked="0"/>
    </xf>
    <xf numFmtId="0" fontId="0" fillId="2" borderId="44" xfId="0" applyFont="1" applyFill="1" applyBorder="1" applyAlignment="1" applyProtection="1">
      <alignment horizontal="center" vertical="center"/>
      <protection locked="0"/>
    </xf>
    <xf numFmtId="0" fontId="0" fillId="2" borderId="26" xfId="0" applyFont="1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0" fontId="0" fillId="2" borderId="30" xfId="0" applyFont="1" applyFill="1" applyBorder="1" applyAlignment="1" applyProtection="1">
      <alignment horizontal="center" vertical="center"/>
      <protection locked="0"/>
    </xf>
    <xf numFmtId="0" fontId="0" fillId="2" borderId="15" xfId="0" applyFont="1" applyFill="1" applyBorder="1" applyAlignment="1" applyProtection="1">
      <alignment horizontal="center" vertical="center"/>
      <protection locked="0"/>
    </xf>
    <xf numFmtId="0" fontId="0" fillId="2" borderId="16" xfId="0" applyFont="1" applyFill="1" applyBorder="1" applyAlignment="1" applyProtection="1">
      <alignment horizontal="center" vertical="center"/>
      <protection locked="0"/>
    </xf>
    <xf numFmtId="49" fontId="4" fillId="0" borderId="74" xfId="0" applyNumberFormat="1" applyFont="1" applyFill="1" applyBorder="1" applyAlignment="1">
      <alignment horizontal="center" vertical="center" wrapText="1"/>
    </xf>
    <xf numFmtId="49" fontId="4" fillId="0" borderId="50" xfId="0" applyNumberFormat="1" applyFont="1" applyFill="1" applyBorder="1" applyAlignment="1">
      <alignment horizontal="center" vertical="center" wrapText="1"/>
    </xf>
    <xf numFmtId="49" fontId="4" fillId="0" borderId="60" xfId="0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2" fontId="4" fillId="3" borderId="64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29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30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3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0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2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36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31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12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3" borderId="31" xfId="0" applyNumberFormat="1" applyFont="1" applyFill="1" applyBorder="1" applyAlignment="1">
      <alignment horizontal="center" vertical="center"/>
    </xf>
    <xf numFmtId="49" fontId="4" fillId="0" borderId="69" xfId="0" applyNumberFormat="1" applyFont="1" applyFill="1" applyBorder="1" applyAlignment="1">
      <alignment horizontal="center" vertical="center" wrapText="1"/>
    </xf>
    <xf numFmtId="49" fontId="4" fillId="0" borderId="64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0" fontId="4" fillId="3" borderId="72" xfId="0" applyFont="1" applyFill="1" applyBorder="1" applyAlignment="1">
      <alignment horizontal="center" vertical="center"/>
    </xf>
    <xf numFmtId="0" fontId="4" fillId="3" borderId="47" xfId="0" applyFont="1" applyFill="1" applyBorder="1" applyAlignment="1">
      <alignment horizontal="center" vertical="center"/>
    </xf>
    <xf numFmtId="0" fontId="4" fillId="3" borderId="59" xfId="0" applyFont="1" applyFill="1" applyBorder="1" applyAlignment="1">
      <alignment horizontal="center" vertical="center"/>
    </xf>
    <xf numFmtId="0" fontId="4" fillId="3" borderId="74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7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2" fontId="19" fillId="3" borderId="37" xfId="0" applyNumberFormat="1" applyFont="1" applyFill="1" applyBorder="1" applyAlignment="1">
      <alignment horizontal="center" vertical="center" wrapText="1"/>
    </xf>
    <xf numFmtId="2" fontId="19" fillId="3" borderId="38" xfId="0" applyNumberFormat="1" applyFont="1" applyFill="1" applyBorder="1" applyAlignment="1">
      <alignment horizontal="center" vertical="center" wrapText="1"/>
    </xf>
    <xf numFmtId="2" fontId="19" fillId="3" borderId="39" xfId="0" applyNumberFormat="1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49" fontId="4" fillId="0" borderId="62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0" fontId="10" fillId="0" borderId="40" xfId="3" applyFont="1" applyBorder="1" applyAlignment="1">
      <alignment horizontal="center" vertical="center" textRotation="90"/>
    </xf>
    <xf numFmtId="0" fontId="10" fillId="0" borderId="62" xfId="3" applyFont="1" applyBorder="1" applyAlignment="1">
      <alignment horizontal="center" vertical="center" textRotation="90"/>
    </xf>
    <xf numFmtId="0" fontId="10" fillId="0" borderId="15" xfId="0" applyFont="1" applyFill="1" applyBorder="1" applyAlignment="1">
      <alignment horizontal="center" vertical="center" wrapText="1"/>
    </xf>
    <xf numFmtId="0" fontId="10" fillId="0" borderId="64" xfId="0" applyFont="1" applyFill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22" xfId="3" applyFont="1" applyBorder="1" applyAlignment="1">
      <alignment horizontal="center" vertical="center" wrapText="1"/>
    </xf>
    <xf numFmtId="0" fontId="10" fillId="0" borderId="45" xfId="3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10" fillId="0" borderId="33" xfId="3" applyFont="1" applyBorder="1" applyAlignment="1">
      <alignment horizontal="center" vertical="center"/>
    </xf>
    <xf numFmtId="0" fontId="10" fillId="0" borderId="34" xfId="3" applyFont="1" applyBorder="1" applyAlignment="1">
      <alignment horizontal="center" vertical="center"/>
    </xf>
    <xf numFmtId="0" fontId="10" fillId="0" borderId="58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0" fillId="0" borderId="0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0" fillId="0" borderId="52" xfId="3" applyFont="1" applyBorder="1" applyAlignment="1">
      <alignment horizontal="center" vertical="center"/>
    </xf>
    <xf numFmtId="0" fontId="10" fillId="0" borderId="31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0" borderId="55" xfId="3" applyFont="1" applyBorder="1" applyAlignment="1">
      <alignment horizontal="center" vertical="center"/>
    </xf>
    <xf numFmtId="0" fontId="10" fillId="0" borderId="22" xfId="3" applyFont="1" applyBorder="1" applyAlignment="1">
      <alignment horizontal="center" vertical="center"/>
    </xf>
    <xf numFmtId="0" fontId="10" fillId="0" borderId="64" xfId="3" applyFont="1" applyBorder="1" applyAlignment="1">
      <alignment horizontal="center" vertical="center"/>
    </xf>
    <xf numFmtId="0" fontId="10" fillId="0" borderId="53" xfId="3" applyFont="1" applyBorder="1" applyAlignment="1">
      <alignment horizontal="center" vertical="center" textRotation="90"/>
    </xf>
    <xf numFmtId="0" fontId="10" fillId="0" borderId="30" xfId="3" applyFont="1" applyBorder="1" applyAlignment="1">
      <alignment horizontal="center" vertical="center" textRotation="90"/>
    </xf>
    <xf numFmtId="0" fontId="10" fillId="0" borderId="1" xfId="3" applyFont="1" applyBorder="1" applyAlignment="1">
      <alignment horizontal="center" vertical="center" textRotation="90"/>
    </xf>
    <xf numFmtId="0" fontId="10" fillId="0" borderId="2" xfId="3" applyFont="1" applyBorder="1" applyAlignment="1">
      <alignment horizontal="center" vertical="center" textRotation="90"/>
    </xf>
    <xf numFmtId="0" fontId="10" fillId="0" borderId="37" xfId="3" applyFont="1" applyBorder="1" applyAlignment="1">
      <alignment horizontal="center" vertical="center" textRotation="90"/>
    </xf>
    <xf numFmtId="0" fontId="10" fillId="0" borderId="54" xfId="3" applyFont="1" applyBorder="1" applyAlignment="1">
      <alignment horizontal="center" vertical="center" textRotation="90"/>
    </xf>
    <xf numFmtId="0" fontId="10" fillId="0" borderId="40" xfId="0" applyFont="1" applyBorder="1" applyAlignment="1">
      <alignment horizontal="center" vertical="center" textRotation="90" wrapText="1"/>
    </xf>
    <xf numFmtId="0" fontId="10" fillId="0" borderId="15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 wrapText="1"/>
    </xf>
    <xf numFmtId="0" fontId="7" fillId="0" borderId="74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63" xfId="0" applyFont="1" applyBorder="1" applyAlignment="1">
      <alignment horizontal="left" vertical="center"/>
    </xf>
    <xf numFmtId="0" fontId="7" fillId="0" borderId="61" xfId="0" applyFont="1" applyBorder="1" applyAlignment="1">
      <alignment horizontal="left" vertical="center"/>
    </xf>
    <xf numFmtId="0" fontId="7" fillId="0" borderId="73" xfId="0" applyFont="1" applyBorder="1" applyAlignment="1">
      <alignment horizontal="left" vertical="center"/>
    </xf>
    <xf numFmtId="0" fontId="12" fillId="0" borderId="24" xfId="3" applyFont="1" applyFill="1" applyBorder="1" applyAlignment="1">
      <alignment horizontal="center" vertical="center"/>
    </xf>
    <xf numFmtId="0" fontId="12" fillId="0" borderId="65" xfId="3" applyFont="1" applyFill="1" applyBorder="1" applyAlignment="1">
      <alignment horizontal="center" vertical="center"/>
    </xf>
    <xf numFmtId="0" fontId="12" fillId="0" borderId="44" xfId="3" applyFont="1" applyFill="1" applyBorder="1" applyAlignment="1">
      <alignment horizontal="center" vertical="center"/>
    </xf>
    <xf numFmtId="0" fontId="4" fillId="0" borderId="3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72" xfId="0" applyFont="1" applyBorder="1" applyAlignment="1">
      <alignment horizontal="right" vertical="center"/>
    </xf>
    <xf numFmtId="0" fontId="14" fillId="0" borderId="47" xfId="0" applyFont="1" applyBorder="1" applyAlignment="1">
      <alignment horizontal="right" vertical="center"/>
    </xf>
    <xf numFmtId="0" fontId="14" fillId="0" borderId="59" xfId="0" applyFont="1" applyBorder="1" applyAlignment="1">
      <alignment horizontal="right" vertical="center"/>
    </xf>
    <xf numFmtId="0" fontId="14" fillId="0" borderId="63" xfId="0" applyFont="1" applyBorder="1" applyAlignment="1">
      <alignment horizontal="left" vertical="center"/>
    </xf>
    <xf numFmtId="0" fontId="14" fillId="0" borderId="61" xfId="0" applyFont="1" applyBorder="1" applyAlignment="1">
      <alignment horizontal="left" vertical="center"/>
    </xf>
    <xf numFmtId="0" fontId="14" fillId="0" borderId="73" xfId="0" applyFont="1" applyBorder="1" applyAlignment="1">
      <alignment horizontal="left" vertical="center"/>
    </xf>
    <xf numFmtId="0" fontId="7" fillId="0" borderId="72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10" fillId="0" borderId="55" xfId="0" applyFont="1" applyFill="1" applyBorder="1" applyAlignment="1">
      <alignment horizontal="center" vertical="center" wrapText="1"/>
    </xf>
    <xf numFmtId="0" fontId="10" fillId="0" borderId="56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4" fillId="0" borderId="53" xfId="0" applyFont="1" applyFill="1" applyBorder="1" applyAlignment="1">
      <alignment horizontal="center" vertical="center" textRotation="90"/>
    </xf>
    <xf numFmtId="0" fontId="14" fillId="0" borderId="77" xfId="0" applyFont="1" applyFill="1" applyBorder="1" applyAlignment="1">
      <alignment horizontal="center" vertical="center" textRotation="90"/>
    </xf>
    <xf numFmtId="0" fontId="14" fillId="0" borderId="1" xfId="0" applyFont="1" applyFill="1" applyBorder="1" applyAlignment="1">
      <alignment horizontal="center" vertical="center" textRotation="90"/>
    </xf>
    <xf numFmtId="0" fontId="14" fillId="0" borderId="4" xfId="0" applyFont="1" applyFill="1" applyBorder="1" applyAlignment="1">
      <alignment horizontal="center" vertical="center" textRotation="90"/>
    </xf>
    <xf numFmtId="0" fontId="14" fillId="0" borderId="37" xfId="0" applyFont="1" applyFill="1" applyBorder="1" applyAlignment="1">
      <alignment horizontal="center" vertical="center" textRotation="90"/>
    </xf>
    <xf numFmtId="0" fontId="14" fillId="0" borderId="39" xfId="0" applyFont="1" applyFill="1" applyBorder="1" applyAlignment="1">
      <alignment horizontal="center" vertical="center" textRotation="90"/>
    </xf>
    <xf numFmtId="0" fontId="10" fillId="0" borderId="67" xfId="0" applyFont="1" applyFill="1" applyBorder="1" applyAlignment="1">
      <alignment horizontal="center" vertical="center" textRotation="90" wrapText="1"/>
    </xf>
    <xf numFmtId="0" fontId="10" fillId="0" borderId="68" xfId="0" applyFont="1" applyFill="1" applyBorder="1" applyAlignment="1">
      <alignment horizontal="center" vertical="center" textRotation="90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64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45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5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67" xfId="0" applyFont="1" applyBorder="1" applyAlignment="1">
      <alignment vertical="center" textRotation="90"/>
    </xf>
    <xf numFmtId="0" fontId="10" fillId="0" borderId="68" xfId="0" applyFont="1" applyBorder="1" applyAlignment="1">
      <alignment vertical="center" textRotation="90"/>
    </xf>
    <xf numFmtId="0" fontId="13" fillId="0" borderId="15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45" xfId="0" applyFont="1" applyBorder="1" applyAlignment="1">
      <alignment horizontal="left" vertical="center" wrapText="1"/>
    </xf>
  </cellXfs>
  <cellStyles count="4">
    <cellStyle name="BROJ2" xfId="2"/>
    <cellStyle name="Comma [0]" xfId="1" builtinId="6"/>
    <cellStyle name="GEN2" xfId="3"/>
    <cellStyle name="Normal" xfId="0" builtinId="0" customBuiltin="1"/>
  </cellStyles>
  <dxfs count="0"/>
  <tableStyles count="0" defaultTableStyle="TableStyleMedium9" defaultPivotStyle="PivotStyleLight16"/>
  <colors>
    <mruColors>
      <color rgb="FFCCFFFF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iljana.puljevic/Desktop/26012022/Godisnji%20izvestaji%2026012022/7.%20Obrazac_1_Godisnji%20izvestaj_kWh_BMPk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ловна"/>
      <sheetName val="Списак локација"/>
      <sheetName val="Л1 Локација"/>
      <sheetName val="Л1 Потрошња енергије"/>
      <sheetName val="Л1 Предузете мере"/>
      <sheetName val="Л1 Трендови"/>
      <sheetName val="Л1 Индикатори"/>
      <sheetName val="Л1 Опрема и уређаји"/>
      <sheetName val="Л1 Ниво менаџмента"/>
      <sheetName val=" Л1 Средњорочни и дугорочни "/>
      <sheetName val=" Конвертор"/>
    </sheetNames>
    <sheetDataSet>
      <sheetData sheetId="0">
        <row r="6">
          <cell r="AV6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8">
          <cell r="D38" t="str">
            <v>Љуска сунцокрета</v>
          </cell>
        </row>
        <row r="39">
          <cell r="D39" t="str">
            <v>Слама</v>
          </cell>
        </row>
        <row r="40">
          <cell r="D40" t="str">
            <v>Биомаса 1</v>
          </cell>
        </row>
        <row r="41">
          <cell r="D41" t="str">
            <v>Биомаса 2</v>
          </cell>
        </row>
        <row r="42">
          <cell r="E42"/>
        </row>
        <row r="43">
          <cell r="E43"/>
        </row>
        <row r="44">
          <cell r="D44" t="str">
            <v>Остало 3</v>
          </cell>
          <cell r="E44"/>
        </row>
        <row r="45">
          <cell r="D45" t="str">
            <v>Остало 4</v>
          </cell>
          <cell r="E45"/>
        </row>
        <row r="50">
          <cell r="D50" t="str">
            <v>Остало 1</v>
          </cell>
        </row>
        <row r="51">
          <cell r="D51" t="str">
            <v>Остало 2</v>
          </cell>
        </row>
        <row r="57">
          <cell r="D57" t="str">
            <v>Остало 1</v>
          </cell>
        </row>
        <row r="58">
          <cell r="D58" t="str">
            <v>Остало 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BG46"/>
  <sheetViews>
    <sheetView showRuler="0" view="pageLayout" zoomScale="120" zoomScaleNormal="80" zoomScaleSheetLayoutView="100" zoomScalePageLayoutView="120" workbookViewId="0">
      <selection activeCell="Y26" sqref="Y26"/>
    </sheetView>
  </sheetViews>
  <sheetFormatPr defaultColWidth="9" defaultRowHeight="15"/>
  <cols>
    <col min="1" max="1" width="1" style="8" customWidth="1"/>
    <col min="2" max="55" width="1.5703125" style="8" customWidth="1"/>
    <col min="56" max="56" width="1" style="8" customWidth="1"/>
    <col min="57" max="57" width="1.5703125" style="8" customWidth="1"/>
    <col min="58" max="58" width="1.85546875" style="8" customWidth="1"/>
    <col min="59" max="59" width="1.7109375" style="8" customWidth="1"/>
    <col min="60" max="60" width="1.5703125" style="8" customWidth="1"/>
    <col min="61" max="16384" width="9" style="8"/>
  </cols>
  <sheetData>
    <row r="1" spans="2:59" ht="15" customHeight="1">
      <c r="B1" s="186" t="s">
        <v>186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8"/>
      <c r="AI1" s="21"/>
      <c r="AJ1" s="21" t="s">
        <v>63</v>
      </c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</row>
    <row r="2" spans="2:59">
      <c r="B2" s="189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  <c r="AI2" s="197" t="s">
        <v>64</v>
      </c>
      <c r="AJ2" s="198"/>
      <c r="AK2" s="198"/>
      <c r="AL2" s="198"/>
      <c r="AM2" s="198"/>
      <c r="AN2" s="198"/>
      <c r="AO2" s="198"/>
      <c r="AP2" s="198"/>
      <c r="AQ2" s="198"/>
      <c r="AR2" s="199"/>
      <c r="AS2" s="197"/>
      <c r="AT2" s="198"/>
      <c r="AU2" s="198"/>
      <c r="AV2" s="198"/>
      <c r="AW2" s="198"/>
      <c r="AX2" s="198"/>
      <c r="AY2" s="198"/>
      <c r="AZ2" s="198"/>
      <c r="BA2" s="198"/>
      <c r="BB2" s="198"/>
      <c r="BC2" s="199"/>
    </row>
    <row r="3" spans="2:59" ht="15" customHeight="1">
      <c r="B3" s="192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4"/>
      <c r="AI3" s="195" t="s">
        <v>65</v>
      </c>
      <c r="AJ3" s="196"/>
      <c r="AK3" s="196"/>
      <c r="AL3" s="196"/>
      <c r="AM3" s="196"/>
      <c r="AN3" s="196"/>
      <c r="AO3" s="196"/>
      <c r="AP3" s="196"/>
      <c r="AQ3" s="196"/>
      <c r="AR3" s="183"/>
      <c r="AS3" s="195"/>
      <c r="AT3" s="196"/>
      <c r="AU3" s="196"/>
      <c r="AV3" s="196"/>
      <c r="AW3" s="196"/>
      <c r="AX3" s="196"/>
      <c r="AY3" s="196"/>
      <c r="AZ3" s="196"/>
      <c r="BA3" s="196"/>
      <c r="BB3" s="196"/>
      <c r="BC3" s="183"/>
    </row>
    <row r="4" spans="2:59" ht="8.4499999999999993" customHeight="1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2:59" ht="44.25" customHeight="1">
      <c r="B5" s="200" t="s">
        <v>199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200"/>
      <c r="AX5" s="200"/>
      <c r="AY5" s="200"/>
      <c r="AZ5" s="200"/>
      <c r="BA5" s="200"/>
      <c r="BB5" s="200"/>
      <c r="BC5" s="200"/>
      <c r="BD5" s="19"/>
      <c r="BE5" s="12"/>
      <c r="BF5" s="12"/>
      <c r="BG5" s="13"/>
    </row>
    <row r="6" spans="2:59" ht="15.75">
      <c r="B6" s="21" t="s">
        <v>156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19"/>
      <c r="BE6" s="12"/>
      <c r="BF6" s="12"/>
      <c r="BG6" s="13"/>
    </row>
    <row r="7" spans="2:59" ht="5.45" customHeight="1" thickBot="1">
      <c r="B7" s="2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19"/>
      <c r="BE7" s="12"/>
      <c r="BF7" s="12"/>
      <c r="BG7" s="13"/>
    </row>
    <row r="8" spans="2:59" ht="28.9" customHeight="1">
      <c r="B8" s="167" t="s">
        <v>157</v>
      </c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9"/>
      <c r="U8" s="173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4"/>
      <c r="AW8" s="174"/>
      <c r="AX8" s="174"/>
      <c r="AY8" s="174"/>
      <c r="AZ8" s="174"/>
      <c r="BA8" s="174"/>
      <c r="BB8" s="174"/>
      <c r="BC8" s="175"/>
      <c r="BD8" s="19"/>
      <c r="BE8" s="12"/>
      <c r="BF8" s="12"/>
      <c r="BG8" s="13"/>
    </row>
    <row r="9" spans="2:59" ht="15.75">
      <c r="B9" s="170" t="s">
        <v>110</v>
      </c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2"/>
      <c r="U9" s="176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8"/>
      <c r="BD9" s="19"/>
      <c r="BE9" s="12"/>
      <c r="BF9" s="12"/>
      <c r="BG9" s="13"/>
    </row>
    <row r="10" spans="2:59" ht="15.75">
      <c r="B10" s="170" t="s">
        <v>111</v>
      </c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2"/>
      <c r="U10" s="176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8"/>
      <c r="BD10" s="19"/>
      <c r="BE10" s="12"/>
      <c r="BF10" s="12"/>
      <c r="BG10" s="13"/>
    </row>
    <row r="11" spans="2:59" ht="15.75">
      <c r="B11" s="170" t="s">
        <v>112</v>
      </c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2"/>
      <c r="U11" s="176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8"/>
      <c r="BD11" s="19"/>
      <c r="BE11" s="12"/>
      <c r="BF11" s="12"/>
      <c r="BG11" s="13"/>
    </row>
    <row r="12" spans="2:59" ht="15.6" customHeight="1">
      <c r="B12" s="201" t="s">
        <v>113</v>
      </c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3"/>
      <c r="U12" s="183" t="s">
        <v>114</v>
      </c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 t="s">
        <v>115</v>
      </c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36"/>
      <c r="AR12" s="184" t="s">
        <v>116</v>
      </c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5"/>
      <c r="BD12" s="19"/>
      <c r="BE12" s="12"/>
      <c r="BF12" s="12"/>
      <c r="BG12" s="13"/>
    </row>
    <row r="13" spans="2:59" ht="15.75">
      <c r="B13" s="201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3"/>
      <c r="U13" s="230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F13" s="231"/>
      <c r="AG13" s="231"/>
      <c r="AH13" s="231"/>
      <c r="AI13" s="231"/>
      <c r="AJ13" s="231"/>
      <c r="AK13" s="231"/>
      <c r="AL13" s="231"/>
      <c r="AM13" s="231"/>
      <c r="AN13" s="231"/>
      <c r="AO13" s="231"/>
      <c r="AP13" s="231"/>
      <c r="AQ13" s="231"/>
      <c r="AR13" s="231"/>
      <c r="AS13" s="231"/>
      <c r="AT13" s="231"/>
      <c r="AU13" s="231"/>
      <c r="AV13" s="231"/>
      <c r="AW13" s="231"/>
      <c r="AX13" s="231"/>
      <c r="AY13" s="231"/>
      <c r="AZ13" s="231"/>
      <c r="BA13" s="231"/>
      <c r="BB13" s="231"/>
      <c r="BC13" s="232"/>
      <c r="BD13" s="3"/>
      <c r="BE13" s="3"/>
      <c r="BF13" s="3"/>
    </row>
    <row r="14" spans="2:59" ht="15.6" customHeight="1">
      <c r="B14" s="201" t="s">
        <v>47</v>
      </c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3"/>
      <c r="U14" s="183" t="s">
        <v>68</v>
      </c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226"/>
      <c r="AJ14" s="226"/>
      <c r="AK14" s="226"/>
      <c r="AL14" s="226"/>
      <c r="AM14" s="226"/>
      <c r="AN14" s="226"/>
      <c r="AO14" s="226"/>
      <c r="AP14" s="226"/>
      <c r="AQ14" s="226"/>
      <c r="AR14" s="226"/>
      <c r="AS14" s="226"/>
      <c r="AT14" s="226"/>
      <c r="AU14" s="226"/>
      <c r="AV14" s="226"/>
      <c r="AW14" s="226"/>
      <c r="AX14" s="226"/>
      <c r="AY14" s="226"/>
      <c r="AZ14" s="226"/>
      <c r="BA14" s="226"/>
      <c r="BB14" s="226"/>
      <c r="BC14" s="227"/>
    </row>
    <row r="15" spans="2:59" ht="13.9" customHeight="1">
      <c r="B15" s="201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3"/>
      <c r="U15" s="183" t="s">
        <v>118</v>
      </c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228"/>
      <c r="AJ15" s="228"/>
      <c r="AK15" s="228"/>
      <c r="AL15" s="228"/>
      <c r="AM15" s="228"/>
      <c r="AN15" s="228"/>
      <c r="AO15" s="228"/>
      <c r="AP15" s="228"/>
      <c r="AQ15" s="228"/>
      <c r="AR15" s="228"/>
      <c r="AS15" s="228"/>
      <c r="AT15" s="228"/>
      <c r="AU15" s="228"/>
      <c r="AV15" s="228"/>
      <c r="AW15" s="228"/>
      <c r="AX15" s="228"/>
      <c r="AY15" s="228"/>
      <c r="AZ15" s="228"/>
      <c r="BA15" s="228"/>
      <c r="BB15" s="228"/>
      <c r="BC15" s="229"/>
    </row>
    <row r="16" spans="2:59" ht="15.6" customHeight="1">
      <c r="B16" s="217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9"/>
      <c r="U16" s="181" t="s">
        <v>119</v>
      </c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  <c r="AW16" s="179"/>
      <c r="AX16" s="179"/>
      <c r="AY16" s="179"/>
      <c r="AZ16" s="179"/>
      <c r="BA16" s="179"/>
      <c r="BB16" s="179"/>
      <c r="BC16" s="180"/>
      <c r="BD16" s="19"/>
    </row>
    <row r="17" spans="2:59" ht="15.6" customHeight="1">
      <c r="B17" s="217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9"/>
      <c r="U17" s="181" t="s">
        <v>154</v>
      </c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80"/>
      <c r="BD17" s="19"/>
    </row>
    <row r="18" spans="2:59" ht="15.6" customHeight="1" thickBot="1">
      <c r="B18" s="217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9"/>
      <c r="U18" s="181" t="s">
        <v>155</v>
      </c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80"/>
      <c r="BD18" s="19"/>
    </row>
    <row r="19" spans="2:59" ht="15.6" customHeight="1">
      <c r="B19" s="209" t="s">
        <v>120</v>
      </c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1"/>
      <c r="U19" s="220">
        <f>'Прорачун - Списак локација'!AT29</f>
        <v>0</v>
      </c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1"/>
      <c r="BA19" s="221"/>
      <c r="BB19" s="221"/>
      <c r="BC19" s="222"/>
      <c r="BD19" s="19"/>
    </row>
    <row r="20" spans="2:59" ht="16.5" thickBot="1">
      <c r="B20" s="212"/>
      <c r="C20" s="213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4"/>
      <c r="U20" s="223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4"/>
      <c r="BA20" s="224"/>
      <c r="BB20" s="224"/>
      <c r="BC20" s="225"/>
      <c r="BD20" s="19"/>
    </row>
    <row r="21" spans="2:59" ht="16.5" thickBot="1">
      <c r="B21" s="162" t="s">
        <v>200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4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6"/>
      <c r="BD21" s="19"/>
    </row>
    <row r="22" spans="2:59" ht="22.9" customHeight="1">
      <c r="B22" s="215" t="s">
        <v>147</v>
      </c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19"/>
    </row>
    <row r="23" spans="2:59" ht="8.4499999999999993" customHeight="1">
      <c r="B23" s="21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19"/>
    </row>
    <row r="24" spans="2:59" s="25" customFormat="1" ht="58.15" customHeight="1">
      <c r="B24" s="204" t="s">
        <v>201</v>
      </c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4"/>
    </row>
    <row r="25" spans="2:59" ht="8.4499999999999993" customHeight="1"/>
    <row r="26" spans="2:59" s="21" customFormat="1" ht="12">
      <c r="B26" s="205" t="s">
        <v>122</v>
      </c>
      <c r="C26" s="205"/>
      <c r="D26" s="205"/>
      <c r="E26" s="205"/>
      <c r="F26" s="205"/>
      <c r="G26" s="205"/>
      <c r="H26" s="205"/>
      <c r="I26" s="205"/>
      <c r="J26" s="205"/>
      <c r="K26" s="205"/>
      <c r="L26" s="205"/>
      <c r="M26" s="205"/>
      <c r="N26" s="205"/>
      <c r="O26" s="205"/>
    </row>
    <row r="27" spans="2:59" ht="5.45" customHeight="1" thickBot="1"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19"/>
      <c r="BE27" s="12"/>
      <c r="BF27" s="12"/>
      <c r="BG27" s="13"/>
    </row>
    <row r="28" spans="2:59" ht="15.75">
      <c r="B28" s="206" t="s">
        <v>67</v>
      </c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8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5"/>
      <c r="BD28" s="19"/>
    </row>
    <row r="29" spans="2:59" ht="15.75">
      <c r="B29" s="170" t="s">
        <v>121</v>
      </c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2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  <c r="AF29" s="246"/>
      <c r="AG29" s="246"/>
      <c r="AH29" s="246"/>
      <c r="AI29" s="246"/>
      <c r="AJ29" s="246"/>
      <c r="AK29" s="246"/>
      <c r="AL29" s="246"/>
      <c r="AM29" s="246"/>
      <c r="AN29" s="246"/>
      <c r="AO29" s="246"/>
      <c r="AP29" s="246"/>
      <c r="AQ29" s="246"/>
      <c r="AR29" s="246"/>
      <c r="AS29" s="246"/>
      <c r="AT29" s="246"/>
      <c r="AU29" s="246"/>
      <c r="AV29" s="246"/>
      <c r="AW29" s="246"/>
      <c r="AX29" s="246"/>
      <c r="AY29" s="246"/>
      <c r="AZ29" s="246"/>
      <c r="BA29" s="246"/>
      <c r="BB29" s="246"/>
      <c r="BC29" s="247"/>
      <c r="BD29" s="19"/>
    </row>
    <row r="30" spans="2:59" ht="15.75">
      <c r="B30" s="170" t="s">
        <v>112</v>
      </c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2"/>
      <c r="U30" s="246"/>
      <c r="V30" s="246"/>
      <c r="W30" s="246"/>
      <c r="X30" s="246"/>
      <c r="Y30" s="246"/>
      <c r="Z30" s="246"/>
      <c r="AA30" s="246"/>
      <c r="AB30" s="246"/>
      <c r="AC30" s="246"/>
      <c r="AD30" s="246"/>
      <c r="AE30" s="246"/>
      <c r="AF30" s="246"/>
      <c r="AG30" s="246"/>
      <c r="AH30" s="246"/>
      <c r="AI30" s="246"/>
      <c r="AJ30" s="246"/>
      <c r="AK30" s="246"/>
      <c r="AL30" s="246"/>
      <c r="AM30" s="246"/>
      <c r="AN30" s="246"/>
      <c r="AO30" s="246"/>
      <c r="AP30" s="246"/>
      <c r="AQ30" s="246"/>
      <c r="AR30" s="246"/>
      <c r="AS30" s="246"/>
      <c r="AT30" s="246"/>
      <c r="AU30" s="246"/>
      <c r="AV30" s="246"/>
      <c r="AW30" s="246"/>
      <c r="AX30" s="246"/>
      <c r="AY30" s="246"/>
      <c r="AZ30" s="246"/>
      <c r="BA30" s="246"/>
      <c r="BB30" s="246"/>
      <c r="BC30" s="247"/>
      <c r="BD30" s="19"/>
    </row>
    <row r="31" spans="2:59" ht="15.75">
      <c r="B31" s="201" t="s">
        <v>113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3"/>
      <c r="U31" s="183" t="s">
        <v>114</v>
      </c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 t="s">
        <v>115</v>
      </c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26"/>
      <c r="AR31" s="184" t="s">
        <v>116</v>
      </c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5"/>
      <c r="BD31" s="19"/>
    </row>
    <row r="32" spans="2:59" ht="16.5" thickBot="1">
      <c r="B32" s="217"/>
      <c r="C32" s="218"/>
      <c r="D32" s="218"/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9"/>
      <c r="U32" s="252"/>
      <c r="V32" s="253"/>
      <c r="W32" s="253"/>
      <c r="X32" s="253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4"/>
      <c r="BD32" s="3"/>
    </row>
    <row r="33" spans="2:59" ht="27" customHeight="1" thickBot="1">
      <c r="B33" s="241" t="s">
        <v>120</v>
      </c>
      <c r="C33" s="242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3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248"/>
      <c r="AU33" s="248"/>
      <c r="AV33" s="248"/>
      <c r="AW33" s="248"/>
      <c r="AX33" s="248"/>
      <c r="AY33" s="248"/>
      <c r="AZ33" s="248"/>
      <c r="BA33" s="248"/>
      <c r="BB33" s="248"/>
      <c r="BC33" s="249"/>
    </row>
    <row r="34" spans="2:59">
      <c r="B34" s="239" t="s">
        <v>158</v>
      </c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40"/>
      <c r="X34" s="240"/>
      <c r="Y34" s="240"/>
      <c r="Z34" s="240"/>
      <c r="AA34" s="240"/>
      <c r="AB34" s="240"/>
      <c r="AC34" s="240"/>
      <c r="AD34" s="240"/>
      <c r="AE34" s="240"/>
      <c r="AF34" s="240"/>
      <c r="AG34" s="240"/>
      <c r="AH34" s="240"/>
      <c r="AI34" s="240"/>
      <c r="AJ34" s="240"/>
      <c r="AK34" s="240"/>
      <c r="AL34" s="240"/>
      <c r="AM34" s="240"/>
      <c r="AN34" s="240"/>
      <c r="AO34" s="240"/>
      <c r="AP34" s="240"/>
      <c r="AQ34" s="240"/>
      <c r="AR34" s="240"/>
      <c r="AS34" s="240"/>
      <c r="AT34" s="240"/>
      <c r="AU34" s="240"/>
      <c r="AV34" s="240"/>
      <c r="AW34" s="240"/>
      <c r="AX34" s="240"/>
      <c r="AY34" s="240"/>
      <c r="AZ34" s="240"/>
      <c r="BA34" s="240"/>
      <c r="BB34" s="240"/>
      <c r="BC34" s="240"/>
    </row>
    <row r="36" spans="2:59">
      <c r="B36" s="205" t="s">
        <v>159</v>
      </c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205"/>
      <c r="X36" s="205"/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</row>
    <row r="37" spans="2:59" ht="5.45" customHeight="1" thickBot="1"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19"/>
      <c r="BE37" s="12"/>
      <c r="BF37" s="12"/>
      <c r="BG37" s="13"/>
    </row>
    <row r="38" spans="2:59">
      <c r="B38" s="206" t="s">
        <v>123</v>
      </c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207"/>
      <c r="O38" s="250"/>
      <c r="P38" s="250"/>
      <c r="Q38" s="250"/>
      <c r="R38" s="250"/>
      <c r="S38" s="250"/>
      <c r="T38" s="250"/>
      <c r="U38" s="250"/>
      <c r="V38" s="250"/>
      <c r="W38" s="250"/>
      <c r="X38" s="250"/>
      <c r="Y38" s="250"/>
      <c r="Z38" s="250"/>
      <c r="AA38" s="250"/>
      <c r="AB38" s="250"/>
      <c r="AC38" s="250"/>
      <c r="AD38" s="250"/>
      <c r="AE38" s="250"/>
      <c r="AF38" s="250"/>
      <c r="AG38" s="250"/>
      <c r="AH38" s="250"/>
      <c r="AI38" s="250"/>
      <c r="AJ38" s="250"/>
      <c r="AK38" s="250"/>
      <c r="AL38" s="250"/>
      <c r="AM38" s="250"/>
      <c r="AN38" s="250"/>
      <c r="AO38" s="250"/>
      <c r="AP38" s="250"/>
      <c r="AQ38" s="250"/>
      <c r="AR38" s="250"/>
      <c r="AS38" s="250"/>
      <c r="AT38" s="250"/>
      <c r="AU38" s="250"/>
      <c r="AV38" s="250"/>
      <c r="AW38" s="250"/>
      <c r="AX38" s="250"/>
      <c r="AY38" s="250"/>
      <c r="AZ38" s="250"/>
      <c r="BA38" s="250"/>
      <c r="BB38" s="250"/>
      <c r="BC38" s="251"/>
    </row>
    <row r="39" spans="2:59">
      <c r="B39" s="170" t="s">
        <v>124</v>
      </c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228"/>
      <c r="P39" s="228"/>
      <c r="Q39" s="228"/>
      <c r="R39" s="228"/>
      <c r="S39" s="228"/>
      <c r="T39" s="228"/>
      <c r="U39" s="228"/>
      <c r="V39" s="228"/>
      <c r="W39" s="228"/>
      <c r="X39" s="228"/>
      <c r="Y39" s="228"/>
      <c r="Z39" s="228"/>
      <c r="AA39" s="228"/>
      <c r="AB39" s="228"/>
      <c r="AC39" s="228"/>
      <c r="AD39" s="228"/>
      <c r="AE39" s="228"/>
      <c r="AF39" s="228"/>
      <c r="AG39" s="228"/>
      <c r="AH39" s="228"/>
      <c r="AI39" s="228"/>
      <c r="AJ39" s="228"/>
      <c r="AK39" s="228"/>
      <c r="AL39" s="228"/>
      <c r="AM39" s="228"/>
      <c r="AN39" s="228"/>
      <c r="AO39" s="228"/>
      <c r="AP39" s="228"/>
      <c r="AQ39" s="228"/>
      <c r="AR39" s="228"/>
      <c r="AS39" s="228"/>
      <c r="AT39" s="228"/>
      <c r="AU39" s="228"/>
      <c r="AV39" s="228"/>
      <c r="AW39" s="228"/>
      <c r="AX39" s="228"/>
      <c r="AY39" s="228"/>
      <c r="AZ39" s="228"/>
      <c r="BA39" s="228"/>
      <c r="BB39" s="228"/>
      <c r="BC39" s="229"/>
    </row>
    <row r="40" spans="2:59">
      <c r="B40" s="170" t="s">
        <v>126</v>
      </c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228"/>
      <c r="P40" s="228"/>
      <c r="Q40" s="228"/>
      <c r="R40" s="228"/>
      <c r="S40" s="228"/>
      <c r="T40" s="228"/>
      <c r="U40" s="228"/>
      <c r="V40" s="228"/>
      <c r="W40" s="228"/>
      <c r="X40" s="228"/>
      <c r="Y40" s="228"/>
      <c r="Z40" s="228"/>
      <c r="AA40" s="228"/>
      <c r="AB40" s="228"/>
      <c r="AC40" s="228"/>
      <c r="AD40" s="228"/>
      <c r="AE40" s="228"/>
      <c r="AF40" s="228"/>
      <c r="AG40" s="228"/>
      <c r="AH40" s="228"/>
      <c r="AI40" s="228"/>
      <c r="AJ40" s="228"/>
      <c r="AK40" s="228"/>
      <c r="AL40" s="228"/>
      <c r="AM40" s="228"/>
      <c r="AN40" s="228"/>
      <c r="AO40" s="228"/>
      <c r="AP40" s="228"/>
      <c r="AQ40" s="228"/>
      <c r="AR40" s="228"/>
      <c r="AS40" s="228"/>
      <c r="AT40" s="228"/>
      <c r="AU40" s="228"/>
      <c r="AV40" s="228"/>
      <c r="AW40" s="228"/>
      <c r="AX40" s="228"/>
      <c r="AY40" s="228"/>
      <c r="AZ40" s="228"/>
      <c r="BA40" s="228"/>
      <c r="BB40" s="228"/>
      <c r="BC40" s="229"/>
    </row>
    <row r="41" spans="2:59">
      <c r="B41" s="170" t="s">
        <v>121</v>
      </c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 t="s">
        <v>117</v>
      </c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 t="s">
        <v>125</v>
      </c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2"/>
    </row>
    <row r="42" spans="2:59" ht="15.75" thickBot="1">
      <c r="B42" s="235"/>
      <c r="C42" s="236"/>
      <c r="D42" s="236"/>
      <c r="E42" s="236"/>
      <c r="F42" s="236"/>
      <c r="G42" s="236"/>
      <c r="H42" s="236"/>
      <c r="I42" s="236"/>
      <c r="J42" s="236"/>
      <c r="K42" s="236"/>
      <c r="L42" s="236"/>
      <c r="M42" s="236"/>
      <c r="N42" s="236"/>
      <c r="O42" s="236"/>
      <c r="P42" s="236"/>
      <c r="Q42" s="236"/>
      <c r="R42" s="236"/>
      <c r="S42" s="236"/>
      <c r="T42" s="236"/>
      <c r="U42" s="236"/>
      <c r="V42" s="236"/>
      <c r="W42" s="236"/>
      <c r="X42" s="236"/>
      <c r="Y42" s="236"/>
      <c r="Z42" s="236"/>
      <c r="AA42" s="236"/>
      <c r="AB42" s="236"/>
      <c r="AC42" s="236"/>
      <c r="AD42" s="236"/>
      <c r="AE42" s="236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8"/>
    </row>
    <row r="44" spans="2:59">
      <c r="B44" s="21" t="s">
        <v>45</v>
      </c>
      <c r="AJ44" s="233" t="s">
        <v>46</v>
      </c>
      <c r="AK44" s="233"/>
      <c r="AL44" s="233"/>
      <c r="AM44" s="233"/>
      <c r="AN44" s="233"/>
      <c r="AO44" s="233"/>
      <c r="AP44" s="233"/>
      <c r="AQ44" s="233"/>
      <c r="AR44" s="233"/>
      <c r="AS44" s="233"/>
      <c r="AT44" s="233"/>
      <c r="AU44" s="233"/>
      <c r="AV44" s="233"/>
      <c r="AW44" s="233"/>
      <c r="AX44" s="233"/>
      <c r="AY44" s="233"/>
      <c r="AZ44" s="233"/>
      <c r="BA44" s="233"/>
      <c r="BB44" s="233"/>
    </row>
    <row r="45" spans="2:59">
      <c r="B45" s="21" t="s">
        <v>66</v>
      </c>
    </row>
    <row r="46" spans="2:59">
      <c r="AI46" s="234"/>
      <c r="AJ46" s="234"/>
      <c r="AK46" s="234"/>
      <c r="AL46" s="234"/>
      <c r="AM46" s="234"/>
      <c r="AN46" s="234"/>
      <c r="AO46" s="234"/>
      <c r="AP46" s="234"/>
      <c r="AQ46" s="234"/>
      <c r="AR46" s="234"/>
      <c r="AS46" s="234"/>
      <c r="AT46" s="234"/>
      <c r="AU46" s="234"/>
      <c r="AV46" s="234"/>
      <c r="AW46" s="234"/>
      <c r="AX46" s="234"/>
      <c r="AY46" s="234"/>
      <c r="AZ46" s="234"/>
      <c r="BA46" s="234"/>
      <c r="BB46" s="234"/>
      <c r="BC46" s="234"/>
    </row>
  </sheetData>
  <sheetProtection formatCells="0" formatColumns="0"/>
  <mergeCells count="70">
    <mergeCell ref="B29:T29"/>
    <mergeCell ref="B30:T30"/>
    <mergeCell ref="U31:AE31"/>
    <mergeCell ref="AF31:AP31"/>
    <mergeCell ref="AR31:BC31"/>
    <mergeCell ref="U32:AE32"/>
    <mergeCell ref="AF32:AQ32"/>
    <mergeCell ref="AR32:BC32"/>
    <mergeCell ref="B38:N38"/>
    <mergeCell ref="B39:N39"/>
    <mergeCell ref="B40:N40"/>
    <mergeCell ref="AQ41:BC41"/>
    <mergeCell ref="AF41:AP41"/>
    <mergeCell ref="B41:AE41"/>
    <mergeCell ref="O38:BC38"/>
    <mergeCell ref="O39:BC39"/>
    <mergeCell ref="O40:BC40"/>
    <mergeCell ref="U13:AE13"/>
    <mergeCell ref="AF13:AQ13"/>
    <mergeCell ref="AR13:BC13"/>
    <mergeCell ref="AJ44:BB44"/>
    <mergeCell ref="AI46:BC46"/>
    <mergeCell ref="B42:AE42"/>
    <mergeCell ref="AF42:AP42"/>
    <mergeCell ref="AQ42:BC42"/>
    <mergeCell ref="B36:AH36"/>
    <mergeCell ref="B34:BC34"/>
    <mergeCell ref="B33:T33"/>
    <mergeCell ref="U28:BC28"/>
    <mergeCell ref="U29:BC29"/>
    <mergeCell ref="U30:BC30"/>
    <mergeCell ref="U33:BC33"/>
    <mergeCell ref="B31:T32"/>
    <mergeCell ref="B5:BC5"/>
    <mergeCell ref="B12:T13"/>
    <mergeCell ref="B24:BC24"/>
    <mergeCell ref="B26:O26"/>
    <mergeCell ref="B28:T28"/>
    <mergeCell ref="B19:T20"/>
    <mergeCell ref="B22:BC22"/>
    <mergeCell ref="U18:AH18"/>
    <mergeCell ref="B14:T18"/>
    <mergeCell ref="AI18:BC18"/>
    <mergeCell ref="U19:BC20"/>
    <mergeCell ref="U15:AH15"/>
    <mergeCell ref="U14:AH14"/>
    <mergeCell ref="AI14:BC14"/>
    <mergeCell ref="AI15:BC15"/>
    <mergeCell ref="U16:AH16"/>
    <mergeCell ref="B1:Z3"/>
    <mergeCell ref="AI3:AR3"/>
    <mergeCell ref="AI2:AR2"/>
    <mergeCell ref="AS2:BC2"/>
    <mergeCell ref="AS3:BC3"/>
    <mergeCell ref="B21:T21"/>
    <mergeCell ref="U21:BC21"/>
    <mergeCell ref="B8:T8"/>
    <mergeCell ref="B9:T9"/>
    <mergeCell ref="B10:T10"/>
    <mergeCell ref="B11:T11"/>
    <mergeCell ref="U8:BC8"/>
    <mergeCell ref="U9:BC9"/>
    <mergeCell ref="U10:BC10"/>
    <mergeCell ref="U11:BC11"/>
    <mergeCell ref="AI16:BC16"/>
    <mergeCell ref="U17:AH17"/>
    <mergeCell ref="AI17:BC17"/>
    <mergeCell ref="U12:AE12"/>
    <mergeCell ref="AR12:BC12"/>
    <mergeCell ref="AF12:AP12"/>
  </mergeCells>
  <phoneticPr fontId="3"/>
  <printOptions horizontalCentered="1"/>
  <pageMargins left="0.25" right="0.25" top="0.75" bottom="0.75" header="0.3" footer="0.3"/>
  <pageSetup paperSize="9" orientation="portrait" r:id="rId1"/>
  <headerFooter>
    <oddHeader>&amp;RОбразац 2</oddHeader>
  </headerFooter>
  <colBreaks count="1" manualBreakCount="1">
    <brk id="5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6"/>
  <sheetViews>
    <sheetView showRuler="0" view="pageLayout" topLeftCell="A25" zoomScale="120" zoomScaleNormal="80" zoomScaleSheetLayoutView="100" zoomScalePageLayoutView="120" workbookViewId="0">
      <selection activeCell="AK40" sqref="AK40"/>
    </sheetView>
  </sheetViews>
  <sheetFormatPr defaultColWidth="9" defaultRowHeight="15"/>
  <cols>
    <col min="1" max="1" width="1" style="8" customWidth="1"/>
    <col min="2" max="55" width="1.5703125" style="8" customWidth="1"/>
    <col min="56" max="56" width="1" style="8" customWidth="1"/>
    <col min="57" max="16384" width="9" style="8"/>
  </cols>
  <sheetData>
    <row r="1" spans="1:56" ht="15" customHeight="1">
      <c r="B1" s="261" t="s">
        <v>146</v>
      </c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  <c r="Z1" s="263"/>
      <c r="AI1" s="21"/>
      <c r="AJ1" s="21" t="s">
        <v>63</v>
      </c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</row>
    <row r="2" spans="1:56">
      <c r="B2" s="264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6"/>
      <c r="AI2" s="197" t="s">
        <v>64</v>
      </c>
      <c r="AJ2" s="198"/>
      <c r="AK2" s="198"/>
      <c r="AL2" s="198"/>
      <c r="AM2" s="198"/>
      <c r="AN2" s="198"/>
      <c r="AO2" s="198"/>
      <c r="AP2" s="198"/>
      <c r="AQ2" s="198"/>
      <c r="AR2" s="199"/>
      <c r="AS2" s="197"/>
      <c r="AT2" s="198"/>
      <c r="AU2" s="198"/>
      <c r="AV2" s="198"/>
      <c r="AW2" s="198"/>
      <c r="AX2" s="198"/>
      <c r="AY2" s="198"/>
      <c r="AZ2" s="198"/>
      <c r="BA2" s="198"/>
      <c r="BB2" s="198"/>
      <c r="BC2" s="199"/>
    </row>
    <row r="3" spans="1:56" ht="15" customHeight="1">
      <c r="B3" s="267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9"/>
      <c r="AI3" s="195" t="s">
        <v>65</v>
      </c>
      <c r="AJ3" s="196"/>
      <c r="AK3" s="196"/>
      <c r="AL3" s="196"/>
      <c r="AM3" s="196"/>
      <c r="AN3" s="196"/>
      <c r="AO3" s="196"/>
      <c r="AP3" s="196"/>
      <c r="AQ3" s="196"/>
      <c r="AR3" s="183"/>
      <c r="AS3" s="195"/>
      <c r="AT3" s="196"/>
      <c r="AU3" s="196"/>
      <c r="AV3" s="196"/>
      <c r="AW3" s="196"/>
      <c r="AX3" s="196"/>
      <c r="AY3" s="196"/>
      <c r="AZ3" s="196"/>
      <c r="BA3" s="196"/>
      <c r="BB3" s="196"/>
      <c r="BC3" s="183"/>
    </row>
    <row r="4" spans="1:56" ht="8.4499999999999993" customHeight="1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1:56" ht="46.9" customHeight="1">
      <c r="B5" s="200" t="s">
        <v>202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200"/>
      <c r="AX5" s="200"/>
      <c r="AY5" s="200"/>
      <c r="AZ5" s="200"/>
      <c r="BA5" s="200"/>
      <c r="BB5" s="200"/>
      <c r="BC5" s="200"/>
      <c r="BD5" s="19"/>
    </row>
    <row r="6" spans="1:56" ht="13.9" customHeight="1">
      <c r="A6" s="13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13"/>
    </row>
    <row r="7" spans="1:56" ht="36" customHeight="1">
      <c r="A7" s="8" t="s">
        <v>128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F7" s="283"/>
      <c r="AG7" s="283"/>
      <c r="AH7" s="283"/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  <c r="BD7" s="19"/>
    </row>
    <row r="8" spans="1:56" s="13" customFormat="1" ht="15.75">
      <c r="B8" s="270">
        <f>Пријава!U8</f>
        <v>0</v>
      </c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0"/>
      <c r="AC8" s="270"/>
      <c r="AD8" s="270"/>
      <c r="AE8" s="270"/>
      <c r="AF8" s="270"/>
      <c r="AG8" s="270"/>
      <c r="AH8" s="270"/>
      <c r="AI8" s="270"/>
      <c r="AJ8" s="270"/>
      <c r="AK8" s="270"/>
      <c r="AL8" s="270"/>
      <c r="AM8" s="270"/>
      <c r="AN8" s="270"/>
      <c r="AO8" s="270"/>
      <c r="AP8" s="270"/>
      <c r="AQ8" s="270"/>
      <c r="AR8" s="270"/>
      <c r="AS8" s="270"/>
      <c r="AT8" s="270"/>
      <c r="AU8" s="270"/>
      <c r="AV8" s="270"/>
      <c r="AW8" s="270"/>
      <c r="AX8" s="270"/>
      <c r="AY8" s="270"/>
      <c r="AZ8" s="270"/>
      <c r="BA8" s="270"/>
      <c r="BB8" s="270"/>
      <c r="BC8" s="270"/>
      <c r="BD8" s="32"/>
    </row>
    <row r="9" spans="1:56" s="13" customFormat="1" ht="30" customHeight="1">
      <c r="B9" s="284" t="s">
        <v>160</v>
      </c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  <c r="AD9" s="285"/>
      <c r="AE9" s="285"/>
      <c r="AF9" s="285"/>
      <c r="AG9" s="285"/>
      <c r="AH9" s="285"/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5"/>
      <c r="BA9" s="285"/>
      <c r="BB9" s="285"/>
      <c r="BC9" s="285"/>
      <c r="BD9" s="32"/>
    </row>
    <row r="10" spans="1:56" s="13" customFormat="1" ht="15.75">
      <c r="B10" s="30"/>
      <c r="C10" s="30"/>
      <c r="D10" s="16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2"/>
    </row>
    <row r="11" spans="1:56" s="13" customFormat="1" ht="15.75"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2"/>
    </row>
    <row r="12" spans="1:56" s="13" customFormat="1" ht="43.15" customHeight="1">
      <c r="B12" s="284" t="s">
        <v>161</v>
      </c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  <c r="AE12" s="285"/>
      <c r="AF12" s="285"/>
      <c r="AG12" s="285"/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5"/>
      <c r="BA12" s="285"/>
      <c r="BB12" s="285"/>
      <c r="BC12" s="285"/>
      <c r="BD12" s="32"/>
    </row>
    <row r="13" spans="1:56" s="20" customFormat="1" ht="16.5" thickBot="1"/>
    <row r="14" spans="1:56" s="13" customFormat="1" ht="61.9" customHeight="1" thickBot="1">
      <c r="B14" s="286" t="s">
        <v>127</v>
      </c>
      <c r="C14" s="287"/>
      <c r="D14" s="288"/>
      <c r="E14" s="295" t="s">
        <v>139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6"/>
      <c r="AL14" s="296"/>
      <c r="AM14" s="296"/>
      <c r="AN14" s="296"/>
      <c r="AO14" s="296"/>
      <c r="AP14" s="296"/>
      <c r="AQ14" s="296"/>
      <c r="AR14" s="296"/>
      <c r="AS14" s="296"/>
      <c r="AT14" s="292" t="s">
        <v>140</v>
      </c>
      <c r="AU14" s="293"/>
      <c r="AV14" s="293"/>
      <c r="AW14" s="293"/>
      <c r="AX14" s="293"/>
      <c r="AY14" s="293"/>
      <c r="AZ14" s="293"/>
      <c r="BA14" s="293"/>
      <c r="BB14" s="293"/>
      <c r="BC14" s="294"/>
      <c r="BD14" s="32"/>
    </row>
    <row r="15" spans="1:56" s="13" customFormat="1" ht="15.75">
      <c r="B15" s="271" t="s">
        <v>130</v>
      </c>
      <c r="C15" s="272"/>
      <c r="D15" s="273"/>
      <c r="E15" s="277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8"/>
      <c r="Z15" s="278"/>
      <c r="AA15" s="278"/>
      <c r="AB15" s="278"/>
      <c r="AC15" s="278"/>
      <c r="AD15" s="278"/>
      <c r="AE15" s="278"/>
      <c r="AF15" s="278"/>
      <c r="AG15" s="278"/>
      <c r="AH15" s="278"/>
      <c r="AI15" s="278"/>
      <c r="AJ15" s="278"/>
      <c r="AK15" s="278"/>
      <c r="AL15" s="278"/>
      <c r="AM15" s="278"/>
      <c r="AN15" s="278"/>
      <c r="AO15" s="278"/>
      <c r="AP15" s="278"/>
      <c r="AQ15" s="278"/>
      <c r="AR15" s="278"/>
      <c r="AS15" s="279"/>
      <c r="AT15" s="258">
        <f>'Локација 1'!K68/1000</f>
        <v>0</v>
      </c>
      <c r="AU15" s="259"/>
      <c r="AV15" s="259"/>
      <c r="AW15" s="259"/>
      <c r="AX15" s="259"/>
      <c r="AY15" s="259"/>
      <c r="AZ15" s="259"/>
      <c r="BA15" s="259"/>
      <c r="BB15" s="259"/>
      <c r="BC15" s="260"/>
      <c r="BD15" s="32"/>
    </row>
    <row r="16" spans="1:56" s="13" customFormat="1" ht="15.75">
      <c r="B16" s="274" t="s">
        <v>131</v>
      </c>
      <c r="C16" s="275"/>
      <c r="D16" s="276"/>
      <c r="E16" s="280"/>
      <c r="F16" s="281"/>
      <c r="G16" s="281"/>
      <c r="H16" s="281"/>
      <c r="I16" s="281"/>
      <c r="J16" s="281"/>
      <c r="K16" s="281"/>
      <c r="L16" s="281"/>
      <c r="M16" s="281"/>
      <c r="N16" s="281"/>
      <c r="O16" s="281"/>
      <c r="P16" s="281"/>
      <c r="Q16" s="281"/>
      <c r="R16" s="281"/>
      <c r="S16" s="281"/>
      <c r="T16" s="281"/>
      <c r="U16" s="281"/>
      <c r="V16" s="281"/>
      <c r="W16" s="281"/>
      <c r="X16" s="281"/>
      <c r="Y16" s="281"/>
      <c r="Z16" s="281"/>
      <c r="AA16" s="281"/>
      <c r="AB16" s="281"/>
      <c r="AC16" s="281"/>
      <c r="AD16" s="281"/>
      <c r="AE16" s="281"/>
      <c r="AF16" s="281"/>
      <c r="AG16" s="281"/>
      <c r="AH16" s="281"/>
      <c r="AI16" s="281"/>
      <c r="AJ16" s="281"/>
      <c r="AK16" s="281"/>
      <c r="AL16" s="281"/>
      <c r="AM16" s="281"/>
      <c r="AN16" s="281"/>
      <c r="AO16" s="281"/>
      <c r="AP16" s="281"/>
      <c r="AQ16" s="281"/>
      <c r="AR16" s="281"/>
      <c r="AS16" s="282"/>
      <c r="AT16" s="258"/>
      <c r="AU16" s="259"/>
      <c r="AV16" s="259"/>
      <c r="AW16" s="259"/>
      <c r="AX16" s="259"/>
      <c r="AY16" s="259"/>
      <c r="AZ16" s="259"/>
      <c r="BA16" s="259"/>
      <c r="BB16" s="259"/>
      <c r="BC16" s="260"/>
      <c r="BD16" s="32"/>
    </row>
    <row r="17" spans="2:56" s="13" customFormat="1" ht="15.6" customHeight="1">
      <c r="B17" s="274" t="s">
        <v>132</v>
      </c>
      <c r="C17" s="275"/>
      <c r="D17" s="276"/>
      <c r="E17" s="280"/>
      <c r="F17" s="281"/>
      <c r="G17" s="281"/>
      <c r="H17" s="281"/>
      <c r="I17" s="281"/>
      <c r="J17" s="281"/>
      <c r="K17" s="281"/>
      <c r="L17" s="281"/>
      <c r="M17" s="281"/>
      <c r="N17" s="281"/>
      <c r="O17" s="281"/>
      <c r="P17" s="281"/>
      <c r="Q17" s="281"/>
      <c r="R17" s="281"/>
      <c r="S17" s="281"/>
      <c r="T17" s="281"/>
      <c r="U17" s="281"/>
      <c r="V17" s="281"/>
      <c r="W17" s="281"/>
      <c r="X17" s="281"/>
      <c r="Y17" s="281"/>
      <c r="Z17" s="281"/>
      <c r="AA17" s="281"/>
      <c r="AB17" s="281"/>
      <c r="AC17" s="281"/>
      <c r="AD17" s="281"/>
      <c r="AE17" s="281"/>
      <c r="AF17" s="281"/>
      <c r="AG17" s="281"/>
      <c r="AH17" s="281"/>
      <c r="AI17" s="281"/>
      <c r="AJ17" s="281"/>
      <c r="AK17" s="281"/>
      <c r="AL17" s="281"/>
      <c r="AM17" s="281"/>
      <c r="AN17" s="281"/>
      <c r="AO17" s="281"/>
      <c r="AP17" s="281"/>
      <c r="AQ17" s="281"/>
      <c r="AR17" s="281"/>
      <c r="AS17" s="282"/>
      <c r="AT17" s="258"/>
      <c r="AU17" s="259"/>
      <c r="AV17" s="259"/>
      <c r="AW17" s="259"/>
      <c r="AX17" s="259"/>
      <c r="AY17" s="259"/>
      <c r="AZ17" s="259"/>
      <c r="BA17" s="259"/>
      <c r="BB17" s="259"/>
      <c r="BC17" s="260"/>
      <c r="BD17" s="32"/>
    </row>
    <row r="18" spans="2:56" s="13" customFormat="1" ht="15.6" customHeight="1">
      <c r="B18" s="274" t="s">
        <v>133</v>
      </c>
      <c r="C18" s="275"/>
      <c r="D18" s="276"/>
      <c r="E18" s="280"/>
      <c r="F18" s="281"/>
      <c r="G18" s="281"/>
      <c r="H18" s="281"/>
      <c r="I18" s="281"/>
      <c r="J18" s="281"/>
      <c r="K18" s="281"/>
      <c r="L18" s="281"/>
      <c r="M18" s="281"/>
      <c r="N18" s="281"/>
      <c r="O18" s="281"/>
      <c r="P18" s="281"/>
      <c r="Q18" s="281"/>
      <c r="R18" s="281"/>
      <c r="S18" s="281"/>
      <c r="T18" s="281"/>
      <c r="U18" s="281"/>
      <c r="V18" s="281"/>
      <c r="W18" s="281"/>
      <c r="X18" s="281"/>
      <c r="Y18" s="281"/>
      <c r="Z18" s="281"/>
      <c r="AA18" s="281"/>
      <c r="AB18" s="281"/>
      <c r="AC18" s="281"/>
      <c r="AD18" s="281"/>
      <c r="AE18" s="281"/>
      <c r="AF18" s="281"/>
      <c r="AG18" s="281"/>
      <c r="AH18" s="281"/>
      <c r="AI18" s="281"/>
      <c r="AJ18" s="281"/>
      <c r="AK18" s="281"/>
      <c r="AL18" s="281"/>
      <c r="AM18" s="281"/>
      <c r="AN18" s="281"/>
      <c r="AO18" s="281"/>
      <c r="AP18" s="281"/>
      <c r="AQ18" s="281"/>
      <c r="AR18" s="281"/>
      <c r="AS18" s="282"/>
      <c r="AT18" s="258"/>
      <c r="AU18" s="259"/>
      <c r="AV18" s="259"/>
      <c r="AW18" s="259"/>
      <c r="AX18" s="259"/>
      <c r="AY18" s="259"/>
      <c r="AZ18" s="259"/>
      <c r="BA18" s="259"/>
      <c r="BB18" s="259"/>
      <c r="BC18" s="260"/>
      <c r="BD18" s="32"/>
    </row>
    <row r="19" spans="2:56" s="13" customFormat="1" ht="15.6" customHeight="1">
      <c r="B19" s="271" t="s">
        <v>134</v>
      </c>
      <c r="C19" s="272"/>
      <c r="D19" s="273"/>
      <c r="E19" s="280"/>
      <c r="F19" s="281"/>
      <c r="G19" s="281"/>
      <c r="H19" s="281"/>
      <c r="I19" s="281"/>
      <c r="J19" s="281"/>
      <c r="K19" s="281"/>
      <c r="L19" s="281"/>
      <c r="M19" s="281"/>
      <c r="N19" s="281"/>
      <c r="O19" s="281"/>
      <c r="P19" s="281"/>
      <c r="Q19" s="281"/>
      <c r="R19" s="281"/>
      <c r="S19" s="281"/>
      <c r="T19" s="281"/>
      <c r="U19" s="281"/>
      <c r="V19" s="281"/>
      <c r="W19" s="281"/>
      <c r="X19" s="281"/>
      <c r="Y19" s="281"/>
      <c r="Z19" s="281"/>
      <c r="AA19" s="281"/>
      <c r="AB19" s="281"/>
      <c r="AC19" s="281"/>
      <c r="AD19" s="281"/>
      <c r="AE19" s="281"/>
      <c r="AF19" s="281"/>
      <c r="AG19" s="281"/>
      <c r="AH19" s="281"/>
      <c r="AI19" s="281"/>
      <c r="AJ19" s="281"/>
      <c r="AK19" s="281"/>
      <c r="AL19" s="281"/>
      <c r="AM19" s="281"/>
      <c r="AN19" s="281"/>
      <c r="AO19" s="281"/>
      <c r="AP19" s="281"/>
      <c r="AQ19" s="281"/>
      <c r="AR19" s="281"/>
      <c r="AS19" s="282"/>
      <c r="AT19" s="258"/>
      <c r="AU19" s="259"/>
      <c r="AV19" s="259"/>
      <c r="AW19" s="259"/>
      <c r="AX19" s="259"/>
      <c r="AY19" s="259"/>
      <c r="AZ19" s="259"/>
      <c r="BA19" s="259"/>
      <c r="BB19" s="259"/>
      <c r="BC19" s="260"/>
      <c r="BD19" s="32"/>
    </row>
    <row r="20" spans="2:56" s="13" customFormat="1" ht="15.6" customHeight="1">
      <c r="B20" s="274" t="s">
        <v>135</v>
      </c>
      <c r="C20" s="275"/>
      <c r="D20" s="276"/>
      <c r="E20" s="280"/>
      <c r="F20" s="281"/>
      <c r="G20" s="281"/>
      <c r="H20" s="281"/>
      <c r="I20" s="281"/>
      <c r="J20" s="281"/>
      <c r="K20" s="281"/>
      <c r="L20" s="281"/>
      <c r="M20" s="281"/>
      <c r="N20" s="281"/>
      <c r="O20" s="281"/>
      <c r="P20" s="281"/>
      <c r="Q20" s="281"/>
      <c r="R20" s="281"/>
      <c r="S20" s="281"/>
      <c r="T20" s="281"/>
      <c r="U20" s="281"/>
      <c r="V20" s="281"/>
      <c r="W20" s="281"/>
      <c r="X20" s="281"/>
      <c r="Y20" s="281"/>
      <c r="Z20" s="281"/>
      <c r="AA20" s="281"/>
      <c r="AB20" s="281"/>
      <c r="AC20" s="281"/>
      <c r="AD20" s="281"/>
      <c r="AE20" s="281"/>
      <c r="AF20" s="281"/>
      <c r="AG20" s="281"/>
      <c r="AH20" s="281"/>
      <c r="AI20" s="281"/>
      <c r="AJ20" s="281"/>
      <c r="AK20" s="281"/>
      <c r="AL20" s="281"/>
      <c r="AM20" s="281"/>
      <c r="AN20" s="281"/>
      <c r="AO20" s="281"/>
      <c r="AP20" s="281"/>
      <c r="AQ20" s="281"/>
      <c r="AR20" s="281"/>
      <c r="AS20" s="282"/>
      <c r="AT20" s="258"/>
      <c r="AU20" s="259"/>
      <c r="AV20" s="259"/>
      <c r="AW20" s="259"/>
      <c r="AX20" s="259"/>
      <c r="AY20" s="259"/>
      <c r="AZ20" s="259"/>
      <c r="BA20" s="259"/>
      <c r="BB20" s="259"/>
      <c r="BC20" s="260"/>
      <c r="BD20" s="32"/>
    </row>
    <row r="21" spans="2:56" s="13" customFormat="1" ht="15.6" customHeight="1">
      <c r="B21" s="274" t="s">
        <v>136</v>
      </c>
      <c r="C21" s="275"/>
      <c r="D21" s="276"/>
      <c r="E21" s="280"/>
      <c r="F21" s="281"/>
      <c r="G21" s="281"/>
      <c r="H21" s="281"/>
      <c r="I21" s="281"/>
      <c r="J21" s="281"/>
      <c r="K21" s="281"/>
      <c r="L21" s="281"/>
      <c r="M21" s="281"/>
      <c r="N21" s="281"/>
      <c r="O21" s="281"/>
      <c r="P21" s="281"/>
      <c r="Q21" s="281"/>
      <c r="R21" s="281"/>
      <c r="S21" s="281"/>
      <c r="T21" s="281"/>
      <c r="U21" s="281"/>
      <c r="V21" s="281"/>
      <c r="W21" s="281"/>
      <c r="X21" s="281"/>
      <c r="Y21" s="281"/>
      <c r="Z21" s="281"/>
      <c r="AA21" s="281"/>
      <c r="AB21" s="281"/>
      <c r="AC21" s="281"/>
      <c r="AD21" s="281"/>
      <c r="AE21" s="281"/>
      <c r="AF21" s="281"/>
      <c r="AG21" s="281"/>
      <c r="AH21" s="281"/>
      <c r="AI21" s="281"/>
      <c r="AJ21" s="281"/>
      <c r="AK21" s="281"/>
      <c r="AL21" s="281"/>
      <c r="AM21" s="281"/>
      <c r="AN21" s="281"/>
      <c r="AO21" s="281"/>
      <c r="AP21" s="281"/>
      <c r="AQ21" s="281"/>
      <c r="AR21" s="281"/>
      <c r="AS21" s="282"/>
      <c r="AT21" s="258"/>
      <c r="AU21" s="259"/>
      <c r="AV21" s="259"/>
      <c r="AW21" s="259"/>
      <c r="AX21" s="259"/>
      <c r="AY21" s="259"/>
      <c r="AZ21" s="259"/>
      <c r="BA21" s="259"/>
      <c r="BB21" s="259"/>
      <c r="BC21" s="260"/>
      <c r="BD21" s="32"/>
    </row>
    <row r="22" spans="2:56" s="13" customFormat="1" ht="15.6" customHeight="1">
      <c r="B22" s="274" t="s">
        <v>137</v>
      </c>
      <c r="C22" s="275"/>
      <c r="D22" s="276"/>
      <c r="E22" s="280"/>
      <c r="F22" s="281"/>
      <c r="G22" s="281"/>
      <c r="H22" s="281"/>
      <c r="I22" s="281"/>
      <c r="J22" s="281"/>
      <c r="K22" s="281"/>
      <c r="L22" s="281"/>
      <c r="M22" s="281"/>
      <c r="N22" s="281"/>
      <c r="O22" s="281"/>
      <c r="P22" s="281"/>
      <c r="Q22" s="281"/>
      <c r="R22" s="281"/>
      <c r="S22" s="281"/>
      <c r="T22" s="281"/>
      <c r="U22" s="281"/>
      <c r="V22" s="281"/>
      <c r="W22" s="281"/>
      <c r="X22" s="281"/>
      <c r="Y22" s="281"/>
      <c r="Z22" s="281"/>
      <c r="AA22" s="281"/>
      <c r="AB22" s="281"/>
      <c r="AC22" s="281"/>
      <c r="AD22" s="281"/>
      <c r="AE22" s="281"/>
      <c r="AF22" s="281"/>
      <c r="AG22" s="281"/>
      <c r="AH22" s="281"/>
      <c r="AI22" s="281"/>
      <c r="AJ22" s="281"/>
      <c r="AK22" s="281"/>
      <c r="AL22" s="281"/>
      <c r="AM22" s="281"/>
      <c r="AN22" s="281"/>
      <c r="AO22" s="281"/>
      <c r="AP22" s="281"/>
      <c r="AQ22" s="281"/>
      <c r="AR22" s="281"/>
      <c r="AS22" s="282"/>
      <c r="AT22" s="258"/>
      <c r="AU22" s="259"/>
      <c r="AV22" s="259"/>
      <c r="AW22" s="259"/>
      <c r="AX22" s="259"/>
      <c r="AY22" s="259"/>
      <c r="AZ22" s="259"/>
      <c r="BA22" s="259"/>
      <c r="BB22" s="259"/>
      <c r="BC22" s="260"/>
      <c r="BD22" s="32"/>
    </row>
    <row r="23" spans="2:56" s="13" customFormat="1" ht="15.6" customHeight="1">
      <c r="B23" s="255" t="s">
        <v>148</v>
      </c>
      <c r="C23" s="256"/>
      <c r="D23" s="257"/>
      <c r="E23" s="280"/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81"/>
      <c r="AP23" s="281"/>
      <c r="AQ23" s="281"/>
      <c r="AR23" s="281"/>
      <c r="AS23" s="282"/>
      <c r="AT23" s="258"/>
      <c r="AU23" s="259"/>
      <c r="AV23" s="259"/>
      <c r="AW23" s="259"/>
      <c r="AX23" s="259"/>
      <c r="AY23" s="259"/>
      <c r="AZ23" s="259"/>
      <c r="BA23" s="259"/>
      <c r="BB23" s="259"/>
      <c r="BC23" s="260"/>
      <c r="BD23" s="32"/>
    </row>
    <row r="24" spans="2:56" s="13" customFormat="1" ht="15.6" customHeight="1">
      <c r="B24" s="255" t="s">
        <v>149</v>
      </c>
      <c r="C24" s="256"/>
      <c r="D24" s="257"/>
      <c r="E24" s="280"/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P24" s="281"/>
      <c r="Q24" s="281"/>
      <c r="R24" s="281"/>
      <c r="S24" s="281"/>
      <c r="T24" s="281"/>
      <c r="U24" s="281"/>
      <c r="V24" s="281"/>
      <c r="W24" s="281"/>
      <c r="X24" s="281"/>
      <c r="Y24" s="281"/>
      <c r="Z24" s="281"/>
      <c r="AA24" s="281"/>
      <c r="AB24" s="281"/>
      <c r="AC24" s="281"/>
      <c r="AD24" s="281"/>
      <c r="AE24" s="281"/>
      <c r="AF24" s="281"/>
      <c r="AG24" s="281"/>
      <c r="AH24" s="281"/>
      <c r="AI24" s="281"/>
      <c r="AJ24" s="281"/>
      <c r="AK24" s="281"/>
      <c r="AL24" s="281"/>
      <c r="AM24" s="281"/>
      <c r="AN24" s="281"/>
      <c r="AO24" s="281"/>
      <c r="AP24" s="281"/>
      <c r="AQ24" s="281"/>
      <c r="AR24" s="281"/>
      <c r="AS24" s="282"/>
      <c r="AT24" s="258"/>
      <c r="AU24" s="259"/>
      <c r="AV24" s="259"/>
      <c r="AW24" s="259"/>
      <c r="AX24" s="259"/>
      <c r="AY24" s="259"/>
      <c r="AZ24" s="259"/>
      <c r="BA24" s="259"/>
      <c r="BB24" s="259"/>
      <c r="BC24" s="260"/>
      <c r="BD24" s="32"/>
    </row>
    <row r="25" spans="2:56" s="13" customFormat="1" ht="15.6" customHeight="1">
      <c r="B25" s="255" t="s">
        <v>150</v>
      </c>
      <c r="C25" s="256"/>
      <c r="D25" s="257"/>
      <c r="E25" s="280"/>
      <c r="F25" s="281"/>
      <c r="G25" s="281"/>
      <c r="H25" s="281"/>
      <c r="I25" s="281"/>
      <c r="J25" s="281"/>
      <c r="K25" s="281"/>
      <c r="L25" s="281"/>
      <c r="M25" s="281"/>
      <c r="N25" s="281"/>
      <c r="O25" s="281"/>
      <c r="P25" s="281"/>
      <c r="Q25" s="281"/>
      <c r="R25" s="281"/>
      <c r="S25" s="281"/>
      <c r="T25" s="281"/>
      <c r="U25" s="281"/>
      <c r="V25" s="281"/>
      <c r="W25" s="281"/>
      <c r="X25" s="281"/>
      <c r="Y25" s="281"/>
      <c r="Z25" s="281"/>
      <c r="AA25" s="281"/>
      <c r="AB25" s="281"/>
      <c r="AC25" s="281"/>
      <c r="AD25" s="281"/>
      <c r="AE25" s="281"/>
      <c r="AF25" s="281"/>
      <c r="AG25" s="281"/>
      <c r="AH25" s="281"/>
      <c r="AI25" s="281"/>
      <c r="AJ25" s="281"/>
      <c r="AK25" s="281"/>
      <c r="AL25" s="281"/>
      <c r="AM25" s="281"/>
      <c r="AN25" s="281"/>
      <c r="AO25" s="281"/>
      <c r="AP25" s="281"/>
      <c r="AQ25" s="281"/>
      <c r="AR25" s="281"/>
      <c r="AS25" s="282"/>
      <c r="AT25" s="258"/>
      <c r="AU25" s="259"/>
      <c r="AV25" s="259"/>
      <c r="AW25" s="259"/>
      <c r="AX25" s="259"/>
      <c r="AY25" s="259"/>
      <c r="AZ25" s="259"/>
      <c r="BA25" s="259"/>
      <c r="BB25" s="259"/>
      <c r="BC25" s="260"/>
      <c r="BD25" s="32"/>
    </row>
    <row r="26" spans="2:56" s="13" customFormat="1" ht="15.6" customHeight="1">
      <c r="B26" s="255" t="s">
        <v>151</v>
      </c>
      <c r="C26" s="256"/>
      <c r="D26" s="257"/>
      <c r="E26" s="280"/>
      <c r="F26" s="281"/>
      <c r="G26" s="281"/>
      <c r="H26" s="281"/>
      <c r="I26" s="281"/>
      <c r="J26" s="281"/>
      <c r="K26" s="281"/>
      <c r="L26" s="281"/>
      <c r="M26" s="281"/>
      <c r="N26" s="281"/>
      <c r="O26" s="281"/>
      <c r="P26" s="281"/>
      <c r="Q26" s="281"/>
      <c r="R26" s="281"/>
      <c r="S26" s="281"/>
      <c r="T26" s="281"/>
      <c r="U26" s="281"/>
      <c r="V26" s="281"/>
      <c r="W26" s="281"/>
      <c r="X26" s="281"/>
      <c r="Y26" s="281"/>
      <c r="Z26" s="281"/>
      <c r="AA26" s="281"/>
      <c r="AB26" s="281"/>
      <c r="AC26" s="281"/>
      <c r="AD26" s="281"/>
      <c r="AE26" s="281"/>
      <c r="AF26" s="281"/>
      <c r="AG26" s="281"/>
      <c r="AH26" s="281"/>
      <c r="AI26" s="281"/>
      <c r="AJ26" s="281"/>
      <c r="AK26" s="281"/>
      <c r="AL26" s="281"/>
      <c r="AM26" s="281"/>
      <c r="AN26" s="281"/>
      <c r="AO26" s="281"/>
      <c r="AP26" s="281"/>
      <c r="AQ26" s="281"/>
      <c r="AR26" s="281"/>
      <c r="AS26" s="282"/>
      <c r="AT26" s="258"/>
      <c r="AU26" s="259"/>
      <c r="AV26" s="259"/>
      <c r="AW26" s="259"/>
      <c r="AX26" s="259"/>
      <c r="AY26" s="259"/>
      <c r="AZ26" s="259"/>
      <c r="BA26" s="259"/>
      <c r="BB26" s="259"/>
      <c r="BC26" s="260"/>
      <c r="BD26" s="32"/>
    </row>
    <row r="27" spans="2:56" s="13" customFormat="1" ht="15.6" customHeight="1">
      <c r="B27" s="255" t="s">
        <v>152</v>
      </c>
      <c r="C27" s="256"/>
      <c r="D27" s="257"/>
      <c r="E27" s="280"/>
      <c r="F27" s="281"/>
      <c r="G27" s="281"/>
      <c r="H27" s="281"/>
      <c r="I27" s="281"/>
      <c r="J27" s="281"/>
      <c r="K27" s="281"/>
      <c r="L27" s="281"/>
      <c r="M27" s="281"/>
      <c r="N27" s="281"/>
      <c r="O27" s="281"/>
      <c r="P27" s="281"/>
      <c r="Q27" s="281"/>
      <c r="R27" s="281"/>
      <c r="S27" s="281"/>
      <c r="T27" s="281"/>
      <c r="U27" s="281"/>
      <c r="V27" s="281"/>
      <c r="W27" s="281"/>
      <c r="X27" s="281"/>
      <c r="Y27" s="281"/>
      <c r="Z27" s="281"/>
      <c r="AA27" s="281"/>
      <c r="AB27" s="281"/>
      <c r="AC27" s="281"/>
      <c r="AD27" s="281"/>
      <c r="AE27" s="281"/>
      <c r="AF27" s="281"/>
      <c r="AG27" s="281"/>
      <c r="AH27" s="281"/>
      <c r="AI27" s="281"/>
      <c r="AJ27" s="281"/>
      <c r="AK27" s="281"/>
      <c r="AL27" s="281"/>
      <c r="AM27" s="281"/>
      <c r="AN27" s="281"/>
      <c r="AO27" s="281"/>
      <c r="AP27" s="281"/>
      <c r="AQ27" s="281"/>
      <c r="AR27" s="281"/>
      <c r="AS27" s="282"/>
      <c r="AT27" s="258"/>
      <c r="AU27" s="259"/>
      <c r="AV27" s="259"/>
      <c r="AW27" s="259"/>
      <c r="AX27" s="259"/>
      <c r="AY27" s="259"/>
      <c r="AZ27" s="259"/>
      <c r="BA27" s="259"/>
      <c r="BB27" s="259"/>
      <c r="BC27" s="260"/>
      <c r="BD27" s="32"/>
    </row>
    <row r="28" spans="2:56" s="13" customFormat="1" ht="15.6" customHeight="1" thickBot="1">
      <c r="B28" s="300" t="s">
        <v>153</v>
      </c>
      <c r="C28" s="301"/>
      <c r="D28" s="302"/>
      <c r="E28" s="280"/>
      <c r="F28" s="281"/>
      <c r="G28" s="281"/>
      <c r="H28" s="281"/>
      <c r="I28" s="281"/>
      <c r="J28" s="281"/>
      <c r="K28" s="281"/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1"/>
      <c r="Y28" s="281"/>
      <c r="Z28" s="281"/>
      <c r="AA28" s="281"/>
      <c r="AB28" s="281"/>
      <c r="AC28" s="281"/>
      <c r="AD28" s="281"/>
      <c r="AE28" s="281"/>
      <c r="AF28" s="281"/>
      <c r="AG28" s="281"/>
      <c r="AH28" s="281"/>
      <c r="AI28" s="281"/>
      <c r="AJ28" s="281"/>
      <c r="AK28" s="281"/>
      <c r="AL28" s="281"/>
      <c r="AM28" s="281"/>
      <c r="AN28" s="281"/>
      <c r="AO28" s="281"/>
      <c r="AP28" s="281"/>
      <c r="AQ28" s="281"/>
      <c r="AR28" s="281"/>
      <c r="AS28" s="282"/>
      <c r="AT28" s="258"/>
      <c r="AU28" s="259"/>
      <c r="AV28" s="259"/>
      <c r="AW28" s="259"/>
      <c r="AX28" s="259"/>
      <c r="AY28" s="259"/>
      <c r="AZ28" s="259"/>
      <c r="BA28" s="259"/>
      <c r="BB28" s="259"/>
      <c r="BC28" s="260"/>
      <c r="BD28" s="32"/>
    </row>
    <row r="29" spans="2:56" s="13" customFormat="1" ht="16.5" thickBot="1">
      <c r="B29" s="34"/>
      <c r="C29" s="34"/>
      <c r="D29" s="34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298" t="s">
        <v>129</v>
      </c>
      <c r="P29" s="298"/>
      <c r="Q29" s="298"/>
      <c r="R29" s="298"/>
      <c r="S29" s="298"/>
      <c r="T29" s="298"/>
      <c r="U29" s="298"/>
      <c r="V29" s="298"/>
      <c r="W29" s="298"/>
      <c r="X29" s="298"/>
      <c r="Y29" s="298"/>
      <c r="Z29" s="298"/>
      <c r="AA29" s="298"/>
      <c r="AB29" s="298"/>
      <c r="AC29" s="298"/>
      <c r="AD29" s="298"/>
      <c r="AE29" s="298"/>
      <c r="AF29" s="298"/>
      <c r="AG29" s="298"/>
      <c r="AH29" s="298"/>
      <c r="AI29" s="298"/>
      <c r="AJ29" s="298"/>
      <c r="AK29" s="298"/>
      <c r="AL29" s="298"/>
      <c r="AM29" s="298"/>
      <c r="AN29" s="298"/>
      <c r="AO29" s="298"/>
      <c r="AP29" s="298"/>
      <c r="AQ29" s="298"/>
      <c r="AR29" s="298"/>
      <c r="AS29" s="299"/>
      <c r="AT29" s="289">
        <f>SUM(AT15:BC28,)</f>
        <v>0</v>
      </c>
      <c r="AU29" s="290"/>
      <c r="AV29" s="290"/>
      <c r="AW29" s="290"/>
      <c r="AX29" s="290"/>
      <c r="AY29" s="290"/>
      <c r="AZ29" s="290"/>
      <c r="BA29" s="290"/>
      <c r="BB29" s="290"/>
      <c r="BC29" s="291"/>
      <c r="BD29" s="32"/>
    </row>
    <row r="30" spans="2:56" s="13" customFormat="1" ht="15.75">
      <c r="B30" s="297" t="s">
        <v>138</v>
      </c>
      <c r="C30" s="297"/>
      <c r="D30" s="297"/>
      <c r="E30" s="297"/>
      <c r="F30" s="297"/>
      <c r="G30" s="297"/>
      <c r="H30" s="297"/>
      <c r="I30" s="297"/>
      <c r="J30" s="297"/>
      <c r="K30" s="297"/>
      <c r="L30" s="297"/>
      <c r="M30" s="297"/>
      <c r="N30" s="297"/>
      <c r="O30" s="297"/>
      <c r="P30" s="297"/>
      <c r="Q30" s="297"/>
      <c r="R30" s="297"/>
      <c r="S30" s="297"/>
      <c r="T30" s="297"/>
      <c r="U30" s="297"/>
      <c r="V30" s="297"/>
      <c r="W30" s="297"/>
      <c r="X30" s="297"/>
      <c r="Y30" s="297"/>
      <c r="Z30" s="297"/>
      <c r="AA30" s="297"/>
      <c r="AB30" s="297"/>
      <c r="AC30" s="297"/>
      <c r="AD30" s="297"/>
      <c r="AE30" s="297"/>
      <c r="AF30" s="297"/>
      <c r="AG30" s="297"/>
      <c r="AH30" s="297"/>
      <c r="AI30" s="297"/>
      <c r="AJ30" s="297"/>
      <c r="AK30" s="297"/>
      <c r="AL30" s="297"/>
      <c r="AM30" s="297"/>
      <c r="AN30" s="297"/>
      <c r="AO30" s="297"/>
      <c r="AP30" s="297"/>
      <c r="AQ30" s="297"/>
      <c r="AR30" s="297"/>
      <c r="AS30" s="297"/>
      <c r="AT30" s="297"/>
      <c r="AU30" s="297"/>
      <c r="AV30" s="297"/>
      <c r="AW30" s="297"/>
      <c r="AX30" s="297"/>
      <c r="AY30" s="297"/>
      <c r="AZ30" s="297"/>
      <c r="BA30" s="297"/>
      <c r="BB30" s="297"/>
      <c r="BC30" s="23"/>
      <c r="BD30" s="32"/>
    </row>
    <row r="31" spans="2:56" s="13" customFormat="1" ht="15.75">
      <c r="B31" s="33"/>
      <c r="C31" s="33"/>
      <c r="D31" s="33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32"/>
    </row>
    <row r="32" spans="2:56" s="13" customFormat="1" ht="15.75">
      <c r="B32" s="33"/>
      <c r="C32" s="33"/>
      <c r="D32" s="33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32"/>
    </row>
    <row r="34" spans="2:55">
      <c r="B34" s="21" t="s">
        <v>45</v>
      </c>
      <c r="AJ34" s="233" t="s">
        <v>46</v>
      </c>
      <c r="AK34" s="233"/>
      <c r="AL34" s="233"/>
      <c r="AM34" s="233"/>
      <c r="AN34" s="233"/>
      <c r="AO34" s="233"/>
      <c r="AP34" s="233"/>
      <c r="AQ34" s="233"/>
      <c r="AR34" s="233"/>
      <c r="AS34" s="233"/>
      <c r="AT34" s="233"/>
      <c r="AU34" s="233"/>
      <c r="AV34" s="233"/>
      <c r="AW34" s="233"/>
      <c r="AX34" s="233"/>
      <c r="AY34" s="233"/>
      <c r="AZ34" s="233"/>
      <c r="BA34" s="233"/>
      <c r="BB34" s="233"/>
    </row>
    <row r="35" spans="2:55">
      <c r="B35" s="21" t="s">
        <v>66</v>
      </c>
    </row>
    <row r="36" spans="2:55">
      <c r="AI36" s="234"/>
      <c r="AJ36" s="234"/>
      <c r="AK36" s="234"/>
      <c r="AL36" s="234"/>
      <c r="AM36" s="234"/>
      <c r="AN36" s="234"/>
      <c r="AO36" s="234"/>
      <c r="AP36" s="234"/>
      <c r="AQ36" s="234"/>
      <c r="AR36" s="234"/>
      <c r="AS36" s="234"/>
      <c r="AT36" s="234"/>
      <c r="AU36" s="234"/>
      <c r="AV36" s="234"/>
      <c r="AW36" s="234"/>
      <c r="AX36" s="234"/>
      <c r="AY36" s="234"/>
      <c r="AZ36" s="234"/>
      <c r="BA36" s="234"/>
      <c r="BB36" s="234"/>
      <c r="BC36" s="234"/>
    </row>
  </sheetData>
  <sheetProtection formatCells="0" formatColumns="0"/>
  <mergeCells count="60">
    <mergeCell ref="E17:AS17"/>
    <mergeCell ref="E18:AS18"/>
    <mergeCell ref="E24:AS24"/>
    <mergeCell ref="E25:AS25"/>
    <mergeCell ref="E26:AS26"/>
    <mergeCell ref="E27:AS27"/>
    <mergeCell ref="E28:AS28"/>
    <mergeCell ref="E19:AS19"/>
    <mergeCell ref="E20:AS20"/>
    <mergeCell ref="E21:AS21"/>
    <mergeCell ref="E22:AS22"/>
    <mergeCell ref="E23:AS23"/>
    <mergeCell ref="B30:BB30"/>
    <mergeCell ref="AT21:BC21"/>
    <mergeCell ref="B22:D22"/>
    <mergeCell ref="B21:D21"/>
    <mergeCell ref="O29:AS29"/>
    <mergeCell ref="AT22:BC22"/>
    <mergeCell ref="B26:D26"/>
    <mergeCell ref="AT26:BC26"/>
    <mergeCell ref="B25:D25"/>
    <mergeCell ref="AT25:BC25"/>
    <mergeCell ref="B24:D24"/>
    <mergeCell ref="AT24:BC24"/>
    <mergeCell ref="B28:D28"/>
    <mergeCell ref="AT28:BC28"/>
    <mergeCell ref="B27:D27"/>
    <mergeCell ref="AT27:BC27"/>
    <mergeCell ref="AJ34:BB34"/>
    <mergeCell ref="AI36:BC36"/>
    <mergeCell ref="B7:BC7"/>
    <mergeCell ref="B9:BC9"/>
    <mergeCell ref="B12:BC12"/>
    <mergeCell ref="B14:D14"/>
    <mergeCell ref="AT29:BC29"/>
    <mergeCell ref="B16:D16"/>
    <mergeCell ref="AT16:BC16"/>
    <mergeCell ref="B17:D17"/>
    <mergeCell ref="B20:D20"/>
    <mergeCell ref="AT20:BC20"/>
    <mergeCell ref="AT14:BC14"/>
    <mergeCell ref="E14:AS14"/>
    <mergeCell ref="B15:D15"/>
    <mergeCell ref="AT15:BC15"/>
    <mergeCell ref="B23:D23"/>
    <mergeCell ref="AT23:BC23"/>
    <mergeCell ref="B5:BC5"/>
    <mergeCell ref="B1:Z3"/>
    <mergeCell ref="AI2:AR2"/>
    <mergeCell ref="AS2:BC2"/>
    <mergeCell ref="AI3:AR3"/>
    <mergeCell ref="AS3:BC3"/>
    <mergeCell ref="B8:BC8"/>
    <mergeCell ref="B19:D19"/>
    <mergeCell ref="AT19:BC19"/>
    <mergeCell ref="AT17:BC17"/>
    <mergeCell ref="B18:D18"/>
    <mergeCell ref="AT18:BC18"/>
    <mergeCell ref="E15:AS15"/>
    <mergeCell ref="E16:AS16"/>
  </mergeCells>
  <printOptions horizontalCentered="1"/>
  <pageMargins left="0.78740157480314965" right="0.39370078740157483" top="0.78740157480314965" bottom="0.78740157480314965" header="0.39370078740157483" footer="0.39370078740157483"/>
  <pageSetup paperSize="9" orientation="portrait" r:id="rId1"/>
  <headerFooter>
    <oddFooter>&amp;C2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2"/>
  <sheetViews>
    <sheetView tabSelected="1" view="pageBreakPreview" zoomScale="60" zoomScaleNormal="100" workbookViewId="0">
      <selection activeCell="K82" sqref="K82"/>
    </sheetView>
  </sheetViews>
  <sheetFormatPr defaultColWidth="5.140625" defaultRowHeight="15"/>
  <cols>
    <col min="1" max="1" width="1" customWidth="1"/>
    <col min="2" max="2" width="3.5703125" customWidth="1"/>
    <col min="3" max="3" width="11.7109375" customWidth="1"/>
    <col min="4" max="4" width="28.5703125" customWidth="1"/>
    <col min="5" max="5" width="10.7109375" customWidth="1"/>
    <col min="6" max="11" width="12.7109375" customWidth="1"/>
    <col min="12" max="12" width="11.28515625" customWidth="1"/>
  </cols>
  <sheetData>
    <row r="1" spans="2:12" ht="27" customHeight="1">
      <c r="B1" s="310" t="s">
        <v>144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2:12">
      <c r="B2" s="8"/>
      <c r="C2" s="311" t="s">
        <v>141</v>
      </c>
      <c r="D2" s="311"/>
      <c r="E2" s="37"/>
      <c r="F2" s="37"/>
      <c r="G2" s="37"/>
      <c r="H2" s="93" t="s">
        <v>145</v>
      </c>
      <c r="I2" s="94">
        <f>Пријава!AT5</f>
        <v>0</v>
      </c>
      <c r="J2" s="312" t="s">
        <v>71</v>
      </c>
      <c r="K2" s="312"/>
      <c r="L2" s="312"/>
    </row>
    <row r="3" spans="2:12" ht="12.75" customHeight="1" thickBot="1">
      <c r="B3" s="8"/>
      <c r="C3" s="95"/>
      <c r="D3" s="95"/>
      <c r="E3" s="38"/>
      <c r="F3" s="37"/>
      <c r="G3" s="37"/>
      <c r="H3" s="93"/>
      <c r="I3" s="94"/>
      <c r="J3" s="96"/>
      <c r="K3" s="96"/>
      <c r="L3" s="96"/>
    </row>
    <row r="4" spans="2:12" ht="14.25" customHeight="1">
      <c r="B4" s="313" t="s">
        <v>69</v>
      </c>
      <c r="C4" s="314"/>
      <c r="D4" s="315"/>
      <c r="E4" s="322" t="s">
        <v>35</v>
      </c>
      <c r="F4" s="39"/>
      <c r="G4" s="40"/>
      <c r="H4" s="41" t="s">
        <v>162</v>
      </c>
      <c r="I4" s="42">
        <f>[1]Насловна!AV6</f>
        <v>0</v>
      </c>
      <c r="J4" s="40" t="s">
        <v>71</v>
      </c>
      <c r="K4" s="40"/>
      <c r="L4" s="43"/>
    </row>
    <row r="5" spans="2:12" ht="55.5" customHeight="1">
      <c r="B5" s="316"/>
      <c r="C5" s="317"/>
      <c r="D5" s="318"/>
      <c r="E5" s="323"/>
      <c r="F5" s="44" t="s">
        <v>57</v>
      </c>
      <c r="G5" s="44" t="s">
        <v>58</v>
      </c>
      <c r="H5" s="45" t="s">
        <v>59</v>
      </c>
      <c r="I5" s="44" t="s">
        <v>60</v>
      </c>
      <c r="J5" s="97" t="s">
        <v>163</v>
      </c>
      <c r="K5" s="47" t="s">
        <v>164</v>
      </c>
      <c r="L5" s="46" t="s">
        <v>41</v>
      </c>
    </row>
    <row r="6" spans="2:12" ht="12.75" customHeight="1">
      <c r="B6" s="319"/>
      <c r="C6" s="320"/>
      <c r="D6" s="321"/>
      <c r="E6" s="324"/>
      <c r="F6" s="44" t="s">
        <v>13</v>
      </c>
      <c r="G6" s="44" t="s">
        <v>36</v>
      </c>
      <c r="H6" s="44" t="s">
        <v>37</v>
      </c>
      <c r="I6" s="44" t="s">
        <v>38</v>
      </c>
      <c r="J6" s="97"/>
      <c r="K6" s="47"/>
      <c r="L6" s="46"/>
    </row>
    <row r="7" spans="2:12" ht="15" customHeight="1">
      <c r="B7" s="325" t="s">
        <v>14</v>
      </c>
      <c r="C7" s="326"/>
      <c r="D7" s="48" t="s">
        <v>15</v>
      </c>
      <c r="E7" s="49" t="s">
        <v>0</v>
      </c>
      <c r="F7" s="100"/>
      <c r="G7" s="100"/>
      <c r="H7" s="101"/>
      <c r="I7" s="102">
        <f t="shared" ref="I7:I66" si="0">F7-(G7+H7)</f>
        <v>0</v>
      </c>
      <c r="J7" s="103">
        <f>ROUND(I7*' Конвертор'!H6,4)</f>
        <v>0</v>
      </c>
      <c r="K7" s="103">
        <f>ROUND(I7*' Конвертор'!J6,4)</f>
        <v>0</v>
      </c>
      <c r="L7" s="104">
        <f>ROUND(I7*' Конвертор'!M6/1000,4)</f>
        <v>0</v>
      </c>
    </row>
    <row r="8" spans="2:12" ht="15" customHeight="1">
      <c r="B8" s="327"/>
      <c r="C8" s="328"/>
      <c r="D8" s="50" t="s">
        <v>78</v>
      </c>
      <c r="E8" s="51" t="s">
        <v>0</v>
      </c>
      <c r="F8" s="100"/>
      <c r="G8" s="100"/>
      <c r="H8" s="101"/>
      <c r="I8" s="105">
        <f t="shared" si="0"/>
        <v>0</v>
      </c>
      <c r="J8" s="103">
        <f>ROUND(I8*' Конвертор'!H7,4)</f>
        <v>0</v>
      </c>
      <c r="K8" s="103">
        <f>ROUND(I8*' Конвертор'!J7,4)</f>
        <v>0</v>
      </c>
      <c r="L8" s="104">
        <f>ROUND(I8*' Конвертор'!M7/1000,4)</f>
        <v>0</v>
      </c>
    </row>
    <row r="9" spans="2:12" ht="15" customHeight="1">
      <c r="B9" s="327"/>
      <c r="C9" s="328"/>
      <c r="D9" s="50" t="s">
        <v>79</v>
      </c>
      <c r="E9" s="51" t="s">
        <v>0</v>
      </c>
      <c r="F9" s="100"/>
      <c r="G9" s="100"/>
      <c r="H9" s="101"/>
      <c r="I9" s="105">
        <f t="shared" si="0"/>
        <v>0</v>
      </c>
      <c r="J9" s="103">
        <f>ROUND(I9*' Конвертор'!H8,4)</f>
        <v>0</v>
      </c>
      <c r="K9" s="103">
        <f>ROUND(I9*' Конвертор'!J8,4)</f>
        <v>0</v>
      </c>
      <c r="L9" s="104">
        <f>ROUND(I9*' Конвертор'!M8/1000,4)</f>
        <v>0</v>
      </c>
    </row>
    <row r="10" spans="2:12" ht="15" customHeight="1">
      <c r="B10" s="327"/>
      <c r="C10" s="328"/>
      <c r="D10" s="52" t="s">
        <v>16</v>
      </c>
      <c r="E10" s="51" t="s">
        <v>0</v>
      </c>
      <c r="F10" s="100"/>
      <c r="G10" s="100"/>
      <c r="H10" s="101"/>
      <c r="I10" s="105">
        <f t="shared" si="0"/>
        <v>0</v>
      </c>
      <c r="J10" s="103">
        <f>ROUND(I10*' Конвертор'!H9,4)</f>
        <v>0</v>
      </c>
      <c r="K10" s="103">
        <f>ROUND(I10*' Конвертор'!J9,4)</f>
        <v>0</v>
      </c>
      <c r="L10" s="104">
        <f>ROUND(I10*' Конвертор'!M9/1000,4)</f>
        <v>0</v>
      </c>
    </row>
    <row r="11" spans="2:12" ht="15" customHeight="1">
      <c r="B11" s="327"/>
      <c r="C11" s="328"/>
      <c r="D11" s="52" t="s">
        <v>17</v>
      </c>
      <c r="E11" s="51" t="s">
        <v>0</v>
      </c>
      <c r="F11" s="100"/>
      <c r="G11" s="100"/>
      <c r="H11" s="101"/>
      <c r="I11" s="105">
        <f t="shared" si="0"/>
        <v>0</v>
      </c>
      <c r="J11" s="103">
        <f>ROUND(I11*' Конвертор'!H10,4)</f>
        <v>0</v>
      </c>
      <c r="K11" s="103">
        <f>ROUND(I11*' Конвертор'!J10,4)</f>
        <v>0</v>
      </c>
      <c r="L11" s="104">
        <f>ROUND(I11*' Конвертор'!M10/1000,4)</f>
        <v>0</v>
      </c>
    </row>
    <row r="12" spans="2:12">
      <c r="B12" s="327"/>
      <c r="C12" s="328"/>
      <c r="D12" s="52" t="s">
        <v>18</v>
      </c>
      <c r="E12" s="51" t="s">
        <v>0</v>
      </c>
      <c r="F12" s="100"/>
      <c r="G12" s="100"/>
      <c r="H12" s="101"/>
      <c r="I12" s="105">
        <f t="shared" si="0"/>
        <v>0</v>
      </c>
      <c r="J12" s="103">
        <f>ROUND(I12*' Конвертор'!H11,4)</f>
        <v>0</v>
      </c>
      <c r="K12" s="103">
        <f>ROUND(I12*' Конвертор'!J11,4)</f>
        <v>0</v>
      </c>
      <c r="L12" s="104">
        <f>ROUND(I12*' Конвертор'!M11/1000,4)</f>
        <v>0</v>
      </c>
    </row>
    <row r="13" spans="2:12">
      <c r="B13" s="327"/>
      <c r="C13" s="328"/>
      <c r="D13" s="52" t="s">
        <v>80</v>
      </c>
      <c r="E13" s="51" t="s">
        <v>0</v>
      </c>
      <c r="F13" s="100"/>
      <c r="G13" s="100"/>
      <c r="H13" s="101"/>
      <c r="I13" s="105">
        <f t="shared" si="0"/>
        <v>0</v>
      </c>
      <c r="J13" s="103">
        <f>ROUND(I13*' Конвертор'!H12,4)</f>
        <v>0</v>
      </c>
      <c r="K13" s="103">
        <f>ROUND(I13*' Конвертор'!J12,4)</f>
        <v>0</v>
      </c>
      <c r="L13" s="104">
        <f>ROUND(I13*' Конвертор'!M12/1000,4)</f>
        <v>0</v>
      </c>
    </row>
    <row r="14" spans="2:12" ht="18">
      <c r="B14" s="327"/>
      <c r="C14" s="328"/>
      <c r="D14" s="52" t="s">
        <v>19</v>
      </c>
      <c r="E14" s="51" t="s">
        <v>165</v>
      </c>
      <c r="F14" s="100"/>
      <c r="G14" s="100"/>
      <c r="H14" s="101"/>
      <c r="I14" s="105">
        <f t="shared" si="0"/>
        <v>0</v>
      </c>
      <c r="J14" s="103">
        <f>ROUND(I14*' Конвертор'!H13,4)</f>
        <v>0</v>
      </c>
      <c r="K14" s="103">
        <f>ROUND(I14*' Конвертор'!J13,4)</f>
        <v>0</v>
      </c>
      <c r="L14" s="104">
        <f>ROUND(I14*' Конвертор'!M13/1000,4)</f>
        <v>0</v>
      </c>
    </row>
    <row r="15" spans="2:12" ht="18">
      <c r="B15" s="327"/>
      <c r="C15" s="328"/>
      <c r="D15" s="52" t="s">
        <v>106</v>
      </c>
      <c r="E15" s="51" t="s">
        <v>165</v>
      </c>
      <c r="F15" s="100"/>
      <c r="G15" s="100"/>
      <c r="H15" s="101"/>
      <c r="I15" s="105">
        <f t="shared" si="0"/>
        <v>0</v>
      </c>
      <c r="J15" s="103">
        <f>ROUND(I15*' Конвертор'!H14,4)</f>
        <v>0</v>
      </c>
      <c r="K15" s="103">
        <f>ROUND(I15*' Конвертор'!J14,4)</f>
        <v>0</v>
      </c>
      <c r="L15" s="104">
        <f>ROUND(I15*' Конвертор'!M14/1000,4)</f>
        <v>0</v>
      </c>
    </row>
    <row r="16" spans="2:12">
      <c r="B16" s="327"/>
      <c r="C16" s="328"/>
      <c r="D16" s="52" t="s">
        <v>86</v>
      </c>
      <c r="E16" s="51" t="s">
        <v>193</v>
      </c>
      <c r="F16" s="100"/>
      <c r="G16" s="100"/>
      <c r="H16" s="101"/>
      <c r="I16" s="105">
        <f t="shared" si="0"/>
        <v>0</v>
      </c>
      <c r="J16" s="103">
        <f>ROUND(I16*' Конвертор'!H15,4)</f>
        <v>0</v>
      </c>
      <c r="K16" s="103">
        <f>ROUND(I16*' Конвертор'!J15,4)</f>
        <v>0</v>
      </c>
      <c r="L16" s="104">
        <f>ROUND(I16*' Конвертор'!M15/1000,4)</f>
        <v>0</v>
      </c>
    </row>
    <row r="17" spans="2:12">
      <c r="B17" s="327"/>
      <c r="C17" s="328"/>
      <c r="D17" s="52" t="s">
        <v>81</v>
      </c>
      <c r="E17" s="51" t="s">
        <v>194</v>
      </c>
      <c r="F17" s="100"/>
      <c r="G17" s="100"/>
      <c r="H17" s="101"/>
      <c r="I17" s="105">
        <f t="shared" si="0"/>
        <v>0</v>
      </c>
      <c r="J17" s="103">
        <f>ROUND(I17*' Конвертор'!H16,4)</f>
        <v>0</v>
      </c>
      <c r="K17" s="103">
        <f>ROUND(I17*' Конвертор'!J16,4)</f>
        <v>0</v>
      </c>
      <c r="L17" s="104">
        <f>ROUND(I17*' Конвертор'!M16/1000,4)</f>
        <v>0</v>
      </c>
    </row>
    <row r="18" spans="2:12">
      <c r="B18" s="327"/>
      <c r="C18" s="328"/>
      <c r="D18" s="52" t="s">
        <v>83</v>
      </c>
      <c r="E18" s="51" t="s">
        <v>0</v>
      </c>
      <c r="F18" s="100"/>
      <c r="G18" s="100"/>
      <c r="H18" s="101"/>
      <c r="I18" s="105">
        <f t="shared" si="0"/>
        <v>0</v>
      </c>
      <c r="J18" s="103">
        <f>ROUND(I18*' Конвертор'!H17,4)</f>
        <v>0</v>
      </c>
      <c r="K18" s="103">
        <f>ROUND(I18*' Конвертор'!J17,4)</f>
        <v>0</v>
      </c>
      <c r="L18" s="104">
        <f>ROUND(I18*' Конвертор'!M17/1000,4)</f>
        <v>0</v>
      </c>
    </row>
    <row r="19" spans="2:12">
      <c r="B19" s="327"/>
      <c r="C19" s="328"/>
      <c r="D19" s="52" t="s">
        <v>107</v>
      </c>
      <c r="E19" s="51" t="s">
        <v>0</v>
      </c>
      <c r="F19" s="100"/>
      <c r="G19" s="100"/>
      <c r="H19" s="101"/>
      <c r="I19" s="105">
        <f t="shared" si="0"/>
        <v>0</v>
      </c>
      <c r="J19" s="103">
        <f>ROUND(I19*' Конвертор'!H18,4)</f>
        <v>0</v>
      </c>
      <c r="K19" s="103">
        <f>ROUND(I19*' Конвертор'!J18,4)</f>
        <v>0</v>
      </c>
      <c r="L19" s="104">
        <f>ROUND(I19*' Конвертор'!M18/1000,4)</f>
        <v>0</v>
      </c>
    </row>
    <row r="20" spans="2:12">
      <c r="B20" s="327"/>
      <c r="C20" s="328"/>
      <c r="D20" s="53" t="s">
        <v>108</v>
      </c>
      <c r="E20" s="51" t="s">
        <v>0</v>
      </c>
      <c r="F20" s="100"/>
      <c r="G20" s="100"/>
      <c r="H20" s="101"/>
      <c r="I20" s="105">
        <f t="shared" si="0"/>
        <v>0</v>
      </c>
      <c r="J20" s="103">
        <f>ROUND(I20*' Конвертор'!H19,4)</f>
        <v>0</v>
      </c>
      <c r="K20" s="103">
        <f>ROUND(I20*' Конвертор'!J19,4)</f>
        <v>0</v>
      </c>
      <c r="L20" s="104">
        <f>ROUND(I20*' Конвертор'!M19/1000,4)</f>
        <v>0</v>
      </c>
    </row>
    <row r="21" spans="2:12">
      <c r="B21" s="327"/>
      <c r="C21" s="328"/>
      <c r="D21" s="52" t="s">
        <v>109</v>
      </c>
      <c r="E21" s="51" t="s">
        <v>0</v>
      </c>
      <c r="F21" s="100"/>
      <c r="G21" s="100"/>
      <c r="H21" s="101"/>
      <c r="I21" s="105">
        <f t="shared" si="0"/>
        <v>0</v>
      </c>
      <c r="J21" s="103">
        <f>ROUND(I21*' Конвертор'!H20,4)</f>
        <v>0</v>
      </c>
      <c r="K21" s="103">
        <f>ROUND(I21*' Конвертор'!J20,4)</f>
        <v>0</v>
      </c>
      <c r="L21" s="104">
        <f>ROUND(I21*' Конвертор'!M20/1000,4)</f>
        <v>0</v>
      </c>
    </row>
    <row r="22" spans="2:12">
      <c r="B22" s="327"/>
      <c r="C22" s="328"/>
      <c r="D22" s="53" t="s">
        <v>90</v>
      </c>
      <c r="E22" s="51" t="s">
        <v>54</v>
      </c>
      <c r="F22" s="100"/>
      <c r="G22" s="100"/>
      <c r="H22" s="101"/>
      <c r="I22" s="105">
        <f t="shared" si="0"/>
        <v>0</v>
      </c>
      <c r="J22" s="103">
        <f>ROUND(I22*' Конвертор'!H21,4)</f>
        <v>0</v>
      </c>
      <c r="K22" s="103">
        <f>ROUND(I22*' Конвертор'!J21,4)</f>
        <v>0</v>
      </c>
      <c r="L22" s="104">
        <f>ROUND(I22*' Конвертор'!M21/1000,4)</f>
        <v>0</v>
      </c>
    </row>
    <row r="23" spans="2:12">
      <c r="B23" s="327"/>
      <c r="C23" s="328"/>
      <c r="D23" s="52" t="s">
        <v>91</v>
      </c>
      <c r="E23" s="51" t="s">
        <v>54</v>
      </c>
      <c r="F23" s="100"/>
      <c r="G23" s="100"/>
      <c r="H23" s="101"/>
      <c r="I23" s="105">
        <f t="shared" si="0"/>
        <v>0</v>
      </c>
      <c r="J23" s="103">
        <f>ROUND(I23*' Конвертор'!H22,4)</f>
        <v>0</v>
      </c>
      <c r="K23" s="103">
        <f>ROUND(I23*' Конвертор'!J22,4)</f>
        <v>0</v>
      </c>
      <c r="L23" s="104">
        <f>ROUND(I23*' Конвертор'!M22/1000,4)</f>
        <v>0</v>
      </c>
    </row>
    <row r="24" spans="2:12">
      <c r="B24" s="327"/>
      <c r="C24" s="328"/>
      <c r="D24" s="52" t="s">
        <v>92</v>
      </c>
      <c r="E24" s="51" t="s">
        <v>54</v>
      </c>
      <c r="F24" s="100"/>
      <c r="G24" s="100"/>
      <c r="H24" s="101"/>
      <c r="I24" s="105">
        <f t="shared" si="0"/>
        <v>0</v>
      </c>
      <c r="J24" s="103">
        <f>ROUND(I24*' Конвертор'!H23,4)</f>
        <v>0</v>
      </c>
      <c r="K24" s="103">
        <f>ROUND(I24*' Конвертор'!J23,4)</f>
        <v>0</v>
      </c>
      <c r="L24" s="104">
        <f>ROUND(I24*' Конвертор'!M23/1000,4)</f>
        <v>0</v>
      </c>
    </row>
    <row r="25" spans="2:12">
      <c r="B25" s="327"/>
      <c r="C25" s="328"/>
      <c r="D25" s="53" t="s">
        <v>94</v>
      </c>
      <c r="E25" s="51" t="s">
        <v>0</v>
      </c>
      <c r="F25" s="100"/>
      <c r="G25" s="100"/>
      <c r="H25" s="101"/>
      <c r="I25" s="105">
        <f t="shared" si="0"/>
        <v>0</v>
      </c>
      <c r="J25" s="103">
        <f>ROUND(I25*' Конвертор'!H24,4)</f>
        <v>0</v>
      </c>
      <c r="K25" s="103">
        <f>ROUND(I25*' Конвертор'!J24,4)</f>
        <v>0</v>
      </c>
      <c r="L25" s="104">
        <f>ROUND(I25*' Конвертор'!M24/1000,4)</f>
        <v>0</v>
      </c>
    </row>
    <row r="26" spans="2:12">
      <c r="B26" s="327"/>
      <c r="C26" s="328"/>
      <c r="D26" s="52" t="s">
        <v>95</v>
      </c>
      <c r="E26" s="51" t="s">
        <v>0</v>
      </c>
      <c r="F26" s="100"/>
      <c r="G26" s="100"/>
      <c r="H26" s="101"/>
      <c r="I26" s="105">
        <f t="shared" si="0"/>
        <v>0</v>
      </c>
      <c r="J26" s="103">
        <f>ROUND(I26*' Конвертор'!H25,4)</f>
        <v>0</v>
      </c>
      <c r="K26" s="103">
        <f>ROUND(I26*' Конвертор'!J25,4)</f>
        <v>0</v>
      </c>
      <c r="L26" s="104">
        <f>ROUND(I26*' Конвертор'!M25/1000,4)</f>
        <v>0</v>
      </c>
    </row>
    <row r="27" spans="2:12">
      <c r="B27" s="327"/>
      <c r="C27" s="328"/>
      <c r="D27" s="52" t="s">
        <v>96</v>
      </c>
      <c r="E27" s="51" t="s">
        <v>0</v>
      </c>
      <c r="F27" s="100"/>
      <c r="G27" s="100"/>
      <c r="H27" s="101"/>
      <c r="I27" s="105">
        <f t="shared" si="0"/>
        <v>0</v>
      </c>
      <c r="J27" s="103">
        <f>ROUND(I27*' Конвертор'!H26,4)</f>
        <v>0</v>
      </c>
      <c r="K27" s="103">
        <f>ROUND(I27*' Конвертор'!J26,4)</f>
        <v>0</v>
      </c>
      <c r="L27" s="104">
        <f>ROUND(I27*' Конвертор'!M26/1000,4)</f>
        <v>0</v>
      </c>
    </row>
    <row r="28" spans="2:12">
      <c r="B28" s="327"/>
      <c r="C28" s="328"/>
      <c r="D28" s="52" t="s">
        <v>20</v>
      </c>
      <c r="E28" s="51" t="s">
        <v>0</v>
      </c>
      <c r="F28" s="100"/>
      <c r="G28" s="100"/>
      <c r="H28" s="101"/>
      <c r="I28" s="105">
        <f t="shared" si="0"/>
        <v>0</v>
      </c>
      <c r="J28" s="103">
        <f>ROUND(I28*' Конвертор'!H27,4)</f>
        <v>0</v>
      </c>
      <c r="K28" s="103">
        <f>ROUND(I28*' Конвертор'!J27,4)</f>
        <v>0</v>
      </c>
      <c r="L28" s="104">
        <f>ROUND(I28*' Конвертор'!M27/1000,4)</f>
        <v>0</v>
      </c>
    </row>
    <row r="29" spans="2:12">
      <c r="B29" s="327"/>
      <c r="C29" s="328"/>
      <c r="D29" s="52" t="s">
        <v>21</v>
      </c>
      <c r="E29" s="51" t="s">
        <v>0</v>
      </c>
      <c r="F29" s="100"/>
      <c r="G29" s="100"/>
      <c r="H29" s="101"/>
      <c r="I29" s="105">
        <f t="shared" si="0"/>
        <v>0</v>
      </c>
      <c r="J29" s="103">
        <f>ROUND(I29*' Конвертор'!H28,4)</f>
        <v>0</v>
      </c>
      <c r="K29" s="103">
        <f>ROUND(I29*' Конвертор'!J28,4)</f>
        <v>0</v>
      </c>
      <c r="L29" s="104">
        <f>ROUND(I29*' Конвертор'!M28/1000,4)</f>
        <v>0</v>
      </c>
    </row>
    <row r="30" spans="2:12">
      <c r="B30" s="327"/>
      <c r="C30" s="328"/>
      <c r="D30" s="52" t="s">
        <v>105</v>
      </c>
      <c r="E30" s="51" t="s">
        <v>0</v>
      </c>
      <c r="F30" s="100"/>
      <c r="G30" s="100"/>
      <c r="H30" s="101"/>
      <c r="I30" s="105">
        <f t="shared" si="0"/>
        <v>0</v>
      </c>
      <c r="J30" s="103">
        <f>ROUND(I30*' Конвертор'!H29,4)</f>
        <v>0</v>
      </c>
      <c r="K30" s="103">
        <f>ROUND(I30*' Конвертор'!J29,4)</f>
        <v>0</v>
      </c>
      <c r="L30" s="104">
        <f>ROUND(I30*' Конвертор'!M29/1000,4)</f>
        <v>0</v>
      </c>
    </row>
    <row r="31" spans="2:12" ht="18">
      <c r="B31" s="327"/>
      <c r="C31" s="328"/>
      <c r="D31" s="52" t="s">
        <v>22</v>
      </c>
      <c r="E31" s="51" t="s">
        <v>165</v>
      </c>
      <c r="F31" s="100"/>
      <c r="G31" s="100"/>
      <c r="H31" s="101"/>
      <c r="I31" s="105">
        <f t="shared" si="0"/>
        <v>0</v>
      </c>
      <c r="J31" s="103">
        <f>ROUND(I31*' Конвертор'!H30,4)</f>
        <v>0</v>
      </c>
      <c r="K31" s="103">
        <f>ROUND(I31*' Конвертор'!J30,4)</f>
        <v>0</v>
      </c>
      <c r="L31" s="104">
        <f>ROUND(I31*' Конвертор'!M30/1000,4)</f>
        <v>0</v>
      </c>
    </row>
    <row r="32" spans="2:12" ht="18">
      <c r="B32" s="327"/>
      <c r="C32" s="328"/>
      <c r="D32" s="53" t="s">
        <v>98</v>
      </c>
      <c r="E32" s="51" t="s">
        <v>165</v>
      </c>
      <c r="F32" s="100"/>
      <c r="G32" s="100"/>
      <c r="H32" s="101"/>
      <c r="I32" s="105">
        <f t="shared" si="0"/>
        <v>0</v>
      </c>
      <c r="J32" s="103">
        <f>ROUND(I32*' Конвертор'!H31,4)</f>
        <v>0</v>
      </c>
      <c r="K32" s="103">
        <f>ROUND(I32*' Конвертор'!J31,4)</f>
        <v>0</v>
      </c>
      <c r="L32" s="104">
        <f>ROUND(I32*' Конвертор'!M31/1000,4)</f>
        <v>0</v>
      </c>
    </row>
    <row r="33" spans="2:12" ht="18">
      <c r="B33" s="327"/>
      <c r="C33" s="328"/>
      <c r="D33" s="52" t="s">
        <v>23</v>
      </c>
      <c r="E33" s="51" t="s">
        <v>165</v>
      </c>
      <c r="F33" s="100"/>
      <c r="G33" s="100"/>
      <c r="H33" s="101"/>
      <c r="I33" s="105">
        <f t="shared" si="0"/>
        <v>0</v>
      </c>
      <c r="J33" s="103">
        <f>ROUND(I33*' Конвертор'!H32,4)</f>
        <v>0</v>
      </c>
      <c r="K33" s="103">
        <f>ROUND(I33*' Конвертор'!J32,4)</f>
        <v>0</v>
      </c>
      <c r="L33" s="104">
        <f>ROUND(I33*' Конвертор'!M32/1000,4)</f>
        <v>0</v>
      </c>
    </row>
    <row r="34" spans="2:12" ht="15.75">
      <c r="B34" s="327"/>
      <c r="C34" s="328"/>
      <c r="D34" s="52" t="s">
        <v>24</v>
      </c>
      <c r="E34" s="54" t="s">
        <v>142</v>
      </c>
      <c r="F34" s="100"/>
      <c r="G34" s="100"/>
      <c r="H34" s="101"/>
      <c r="I34" s="105">
        <f t="shared" si="0"/>
        <v>0</v>
      </c>
      <c r="J34" s="103">
        <f>ROUND(I34*' Конвертор'!H33,4)</f>
        <v>0</v>
      </c>
      <c r="K34" s="103">
        <f>ROUND(I34*' Конвертор'!J33,4)</f>
        <v>0</v>
      </c>
      <c r="L34" s="104">
        <f>ROUND(I34*' Конвертор'!M33/1000,4)</f>
        <v>0</v>
      </c>
    </row>
    <row r="35" spans="2:12">
      <c r="B35" s="327"/>
      <c r="C35" s="328"/>
      <c r="D35" s="52" t="s">
        <v>99</v>
      </c>
      <c r="E35" s="51" t="s">
        <v>0</v>
      </c>
      <c r="F35" s="100"/>
      <c r="G35" s="100"/>
      <c r="H35" s="101"/>
      <c r="I35" s="105">
        <f t="shared" si="0"/>
        <v>0</v>
      </c>
      <c r="J35" s="103">
        <f>ROUND(I35*' Конвертор'!H34,4)</f>
        <v>0</v>
      </c>
      <c r="K35" s="103">
        <f>ROUND(I35*' Конвертор'!J34,4)</f>
        <v>0</v>
      </c>
      <c r="L35" s="104">
        <f>ROUND(I35*' Конвертор'!M34/1000,4)</f>
        <v>0</v>
      </c>
    </row>
    <row r="36" spans="2:12">
      <c r="B36" s="327"/>
      <c r="C36" s="328"/>
      <c r="D36" s="52" t="s">
        <v>101</v>
      </c>
      <c r="E36" s="51" t="s">
        <v>0</v>
      </c>
      <c r="F36" s="100"/>
      <c r="G36" s="100"/>
      <c r="H36" s="101"/>
      <c r="I36" s="105">
        <f t="shared" si="0"/>
        <v>0</v>
      </c>
      <c r="J36" s="103">
        <f>ROUND(I36*' Конвертор'!H35,4)</f>
        <v>0</v>
      </c>
      <c r="K36" s="103">
        <f>ROUND(I36*' Конвертор'!J35,4)</f>
        <v>0</v>
      </c>
      <c r="L36" s="104">
        <f>ROUND(I36*' Конвертор'!M35/1000,4)</f>
        <v>0</v>
      </c>
    </row>
    <row r="37" spans="2:12" ht="15.75">
      <c r="B37" s="327"/>
      <c r="C37" s="328"/>
      <c r="D37" s="52" t="s">
        <v>104</v>
      </c>
      <c r="E37" s="54" t="s">
        <v>143</v>
      </c>
      <c r="F37" s="100"/>
      <c r="G37" s="100"/>
      <c r="H37" s="101"/>
      <c r="I37" s="105">
        <f t="shared" si="0"/>
        <v>0</v>
      </c>
      <c r="J37" s="103">
        <f>ROUND(I37*' Конвертор'!H36,4)</f>
        <v>0</v>
      </c>
      <c r="K37" s="103">
        <f>ROUND(I37*' Конвертор'!J36,4)</f>
        <v>0</v>
      </c>
      <c r="L37" s="104">
        <f>ROUND(I37*' Конвертор'!M36/1000,4)</f>
        <v>0</v>
      </c>
    </row>
    <row r="38" spans="2:12">
      <c r="B38" s="327"/>
      <c r="C38" s="328"/>
      <c r="D38" s="52" t="s">
        <v>48</v>
      </c>
      <c r="E38" s="51" t="s">
        <v>0</v>
      </c>
      <c r="F38" s="100"/>
      <c r="G38" s="100"/>
      <c r="H38" s="101"/>
      <c r="I38" s="105">
        <f t="shared" si="0"/>
        <v>0</v>
      </c>
      <c r="J38" s="103">
        <f>ROUND(I38*' Конвертор'!H37,4)</f>
        <v>0</v>
      </c>
      <c r="K38" s="103">
        <f>ROUND(I38*' Конвертор'!J37,4)</f>
        <v>0</v>
      </c>
      <c r="L38" s="104">
        <f>ROUND(I38*' Конвертор'!M37/1000,4)</f>
        <v>0</v>
      </c>
    </row>
    <row r="39" spans="2:12">
      <c r="B39" s="327"/>
      <c r="C39" s="328"/>
      <c r="D39" s="55" t="str">
        <f>'[1] Конвертор'!D38</f>
        <v>Љуска сунцокрета</v>
      </c>
      <c r="E39" s="51" t="s">
        <v>0</v>
      </c>
      <c r="F39" s="100"/>
      <c r="G39" s="100"/>
      <c r="H39" s="101"/>
      <c r="I39" s="105">
        <f t="shared" si="0"/>
        <v>0</v>
      </c>
      <c r="J39" s="103">
        <f>ROUND(I39*' Конвертор'!H38,4)</f>
        <v>0</v>
      </c>
      <c r="K39" s="103">
        <f>ROUND(I39*' Конвертор'!J38,4)</f>
        <v>0</v>
      </c>
      <c r="L39" s="104">
        <f>ROUND(I39*' Конвертор'!M38/1000,4)</f>
        <v>0</v>
      </c>
    </row>
    <row r="40" spans="2:12" ht="15.75" customHeight="1">
      <c r="B40" s="327"/>
      <c r="C40" s="328"/>
      <c r="D40" s="55" t="str">
        <f>'[1] Конвертор'!D39</f>
        <v>Слама</v>
      </c>
      <c r="E40" s="51" t="s">
        <v>0</v>
      </c>
      <c r="F40" s="100"/>
      <c r="G40" s="100"/>
      <c r="H40" s="101"/>
      <c r="I40" s="105">
        <f t="shared" si="0"/>
        <v>0</v>
      </c>
      <c r="J40" s="103">
        <f>ROUND(I40*' Конвертор'!H39,4)</f>
        <v>0</v>
      </c>
      <c r="K40" s="103">
        <f>ROUND(I40*' Конвертор'!J39,4)</f>
        <v>0</v>
      </c>
      <c r="L40" s="104">
        <f>ROUND(I40*' Конвертор'!M39/1000,4)</f>
        <v>0</v>
      </c>
    </row>
    <row r="41" spans="2:12">
      <c r="B41" s="327"/>
      <c r="C41" s="328"/>
      <c r="D41" s="55" t="str">
        <f>'[1] Конвертор'!D40</f>
        <v>Биомаса 1</v>
      </c>
      <c r="E41" s="51" t="s">
        <v>0</v>
      </c>
      <c r="F41" s="100"/>
      <c r="G41" s="100"/>
      <c r="H41" s="100"/>
      <c r="I41" s="105">
        <f t="shared" si="0"/>
        <v>0</v>
      </c>
      <c r="J41" s="103">
        <f>ROUND(I41*' Конвертор'!H40,4)</f>
        <v>0</v>
      </c>
      <c r="K41" s="103">
        <f>ROUND(I41*' Конвертор'!J40,4)</f>
        <v>0</v>
      </c>
      <c r="L41" s="104">
        <f>ROUND(I41*' Конвертор'!M40/1000,4)</f>
        <v>0</v>
      </c>
    </row>
    <row r="42" spans="2:12" ht="15" customHeight="1">
      <c r="B42" s="327"/>
      <c r="C42" s="328"/>
      <c r="D42" s="55" t="str">
        <f>'[1] Конвертор'!D41</f>
        <v>Биомаса 2</v>
      </c>
      <c r="E42" s="51" t="s">
        <v>0</v>
      </c>
      <c r="F42" s="100"/>
      <c r="G42" s="100"/>
      <c r="H42" s="100"/>
      <c r="I42" s="105">
        <f t="shared" si="0"/>
        <v>0</v>
      </c>
      <c r="J42" s="103">
        <f>ROUND(I42*' Конвертор'!H41,4)</f>
        <v>0</v>
      </c>
      <c r="K42" s="103">
        <f>ROUND(I42*' Конвертор'!J41,4)</f>
        <v>0</v>
      </c>
      <c r="L42" s="104">
        <f>ROUND(I42*' Конвертор'!M41/1000,4)</f>
        <v>0</v>
      </c>
    </row>
    <row r="43" spans="2:12" ht="15" customHeight="1">
      <c r="B43" s="327"/>
      <c r="C43" s="328"/>
      <c r="D43" s="55" t="s">
        <v>27</v>
      </c>
      <c r="E43" s="56" t="str">
        <f>IF('[1] Конвертор'!E42="","",'[1] Конвертор'!E42)</f>
        <v/>
      </c>
      <c r="F43" s="100"/>
      <c r="G43" s="100"/>
      <c r="H43" s="100"/>
      <c r="I43" s="105">
        <f>F43-(G43+H43)</f>
        <v>0</v>
      </c>
      <c r="J43" s="103">
        <f>ROUND(I43*' Конвертор'!H42,4)</f>
        <v>0</v>
      </c>
      <c r="K43" s="103">
        <f>ROUND(I43*' Конвертор'!J42,4)</f>
        <v>0</v>
      </c>
      <c r="L43" s="104">
        <f>ROUND(I43*' Конвертор'!M42/1000,4)</f>
        <v>0</v>
      </c>
    </row>
    <row r="44" spans="2:12" ht="15" customHeight="1">
      <c r="B44" s="327"/>
      <c r="C44" s="328"/>
      <c r="D44" s="55" t="s">
        <v>28</v>
      </c>
      <c r="E44" s="56" t="str">
        <f>IF('[1] Конвертор'!E43="","",'[1] Конвертор'!E43)</f>
        <v/>
      </c>
      <c r="F44" s="100"/>
      <c r="G44" s="100"/>
      <c r="H44" s="100"/>
      <c r="I44" s="105">
        <f>F44-(G44+H44)</f>
        <v>0</v>
      </c>
      <c r="J44" s="103">
        <f>ROUND(I44*' Конвертор'!H43,4)</f>
        <v>0</v>
      </c>
      <c r="K44" s="103">
        <f>ROUND(I44*' Конвертор'!J43,4)</f>
        <v>0</v>
      </c>
      <c r="L44" s="104">
        <f>ROUND(I44*' Конвертор'!M43/1000,4)</f>
        <v>0</v>
      </c>
    </row>
    <row r="45" spans="2:12" ht="15" customHeight="1">
      <c r="B45" s="327"/>
      <c r="C45" s="328"/>
      <c r="D45" s="55" t="str">
        <f>'[1] Конвертор'!D44</f>
        <v>Остало 3</v>
      </c>
      <c r="E45" s="56" t="str">
        <f>IF('[1] Конвертор'!E44="","",'[1] Конвертор'!E44)</f>
        <v/>
      </c>
      <c r="F45" s="100"/>
      <c r="G45" s="100"/>
      <c r="H45" s="100"/>
      <c r="I45" s="105">
        <f>F45-(G45+H45)</f>
        <v>0</v>
      </c>
      <c r="J45" s="103">
        <f>ROUND(I45*' Конвертор'!H44,4)</f>
        <v>0</v>
      </c>
      <c r="K45" s="103">
        <f>ROUND(I45*' Конвертор'!J44,4)</f>
        <v>0</v>
      </c>
      <c r="L45" s="104">
        <f>ROUND(I45*' Конвертор'!M44/1000,4)</f>
        <v>0</v>
      </c>
    </row>
    <row r="46" spans="2:12" ht="15" customHeight="1" thickBot="1">
      <c r="B46" s="327"/>
      <c r="C46" s="328"/>
      <c r="D46" s="55" t="str">
        <f>'[1] Конвертор'!D45</f>
        <v>Остало 4</v>
      </c>
      <c r="E46" s="56" t="str">
        <f>IF('[1] Конвертор'!E45="","",'[1] Конвертор'!E45)</f>
        <v/>
      </c>
      <c r="F46" s="106"/>
      <c r="G46" s="106"/>
      <c r="H46" s="106"/>
      <c r="I46" s="107">
        <f>F46-(G46+H46)</f>
        <v>0</v>
      </c>
      <c r="J46" s="108">
        <f>ROUND(I46*' Конвертор'!H45,4)</f>
        <v>0</v>
      </c>
      <c r="K46" s="108">
        <f>ROUND(I46*' Конвертор'!J45,4)</f>
        <v>0</v>
      </c>
      <c r="L46" s="109">
        <f>ROUND(I46*' Конвертор'!M45/1000,4)</f>
        <v>0</v>
      </c>
    </row>
    <row r="47" spans="2:12" ht="22.5" customHeight="1" thickBot="1">
      <c r="B47" s="329"/>
      <c r="C47" s="330"/>
      <c r="D47" s="57" t="s">
        <v>39</v>
      </c>
      <c r="E47" s="1"/>
      <c r="F47" s="2"/>
      <c r="G47" s="2"/>
      <c r="H47" s="2"/>
      <c r="I47" s="2"/>
      <c r="J47" s="58">
        <f>SUM(J7:J46)</f>
        <v>0</v>
      </c>
      <c r="K47" s="58">
        <f>SUM(K7:K46)</f>
        <v>0</v>
      </c>
      <c r="L47" s="59">
        <f>SUM(L7:L46)</f>
        <v>0</v>
      </c>
    </row>
    <row r="48" spans="2:12" ht="5.85" customHeight="1" thickBot="1">
      <c r="B48" s="60"/>
      <c r="C48" s="60"/>
      <c r="D48" s="61"/>
      <c r="E48" s="5"/>
      <c r="F48" s="6"/>
      <c r="G48" s="6"/>
      <c r="H48" s="6"/>
      <c r="I48" s="6"/>
      <c r="J48" s="7"/>
      <c r="K48" s="7"/>
      <c r="L48" s="7"/>
    </row>
    <row r="49" spans="2:12" ht="17.100000000000001" customHeight="1">
      <c r="B49" s="313" t="s">
        <v>69</v>
      </c>
      <c r="C49" s="314"/>
      <c r="D49" s="315"/>
      <c r="E49" s="322" t="s">
        <v>35</v>
      </c>
      <c r="F49" s="39"/>
      <c r="G49" s="40"/>
      <c r="H49" s="41" t="s">
        <v>162</v>
      </c>
      <c r="I49" s="42">
        <f>[1]Насловна!AV6</f>
        <v>0</v>
      </c>
      <c r="J49" s="40" t="s">
        <v>71</v>
      </c>
      <c r="K49" s="40"/>
      <c r="L49" s="43"/>
    </row>
    <row r="50" spans="2:12" ht="45.2" customHeight="1">
      <c r="B50" s="316"/>
      <c r="C50" s="317"/>
      <c r="D50" s="318"/>
      <c r="E50" s="323"/>
      <c r="F50" s="44" t="s">
        <v>57</v>
      </c>
      <c r="G50" s="44" t="s">
        <v>58</v>
      </c>
      <c r="H50" s="62" t="s">
        <v>59</v>
      </c>
      <c r="I50" s="44" t="s">
        <v>60</v>
      </c>
      <c r="J50" s="98" t="s">
        <v>163</v>
      </c>
      <c r="K50" s="47" t="s">
        <v>164</v>
      </c>
      <c r="L50" s="46" t="s">
        <v>41</v>
      </c>
    </row>
    <row r="51" spans="2:12" ht="15.75" customHeight="1" thickBot="1">
      <c r="B51" s="319"/>
      <c r="C51" s="320"/>
      <c r="D51" s="321"/>
      <c r="E51" s="324"/>
      <c r="F51" s="44" t="s">
        <v>13</v>
      </c>
      <c r="G51" s="44" t="s">
        <v>36</v>
      </c>
      <c r="H51" s="44" t="s">
        <v>37</v>
      </c>
      <c r="I51" s="44" t="s">
        <v>38</v>
      </c>
      <c r="J51" s="47"/>
      <c r="K51" s="47"/>
      <c r="L51" s="46"/>
    </row>
    <row r="52" spans="2:12" ht="8.4499999999999993" customHeight="1" thickBot="1">
      <c r="B52" s="63"/>
      <c r="C52" s="64"/>
      <c r="D52" s="65"/>
      <c r="E52" s="4"/>
      <c r="F52" s="2"/>
      <c r="G52" s="2"/>
      <c r="H52" s="2"/>
      <c r="I52" s="2"/>
      <c r="J52" s="2"/>
      <c r="K52" s="2"/>
      <c r="L52" s="2"/>
    </row>
    <row r="53" spans="2:12" ht="15" customHeight="1">
      <c r="B53" s="331" t="s">
        <v>51</v>
      </c>
      <c r="C53" s="305" t="s">
        <v>52</v>
      </c>
      <c r="D53" s="66" t="s">
        <v>29</v>
      </c>
      <c r="E53" s="99" t="s">
        <v>166</v>
      </c>
      <c r="F53" s="110"/>
      <c r="G53" s="110"/>
      <c r="H53" s="111"/>
      <c r="I53" s="112">
        <f t="shared" ref="I53:I58" si="1">F53-(G53+H53)</f>
        <v>0</v>
      </c>
      <c r="J53" s="113">
        <f>ROUND(I53* ' Конвертор'!H46,4)</f>
        <v>0</v>
      </c>
      <c r="K53" s="113">
        <f>ROUND(I53*' Конвертор'!J46,4)</f>
        <v>0</v>
      </c>
      <c r="L53" s="114">
        <f>ROUND(I53*' Конвертор'!M46/1000,4)</f>
        <v>0</v>
      </c>
    </row>
    <row r="54" spans="2:12" ht="15" customHeight="1">
      <c r="B54" s="331"/>
      <c r="C54" s="306"/>
      <c r="D54" s="67" t="s">
        <v>30</v>
      </c>
      <c r="E54" s="99" t="s">
        <v>166</v>
      </c>
      <c r="F54" s="100"/>
      <c r="G54" s="100"/>
      <c r="H54" s="115"/>
      <c r="I54" s="116">
        <f t="shared" si="1"/>
        <v>0</v>
      </c>
      <c r="J54" s="103">
        <f>ROUND(I54* ' Конвертор'!H47,4)</f>
        <v>0</v>
      </c>
      <c r="K54" s="103">
        <f>ROUND(I54*' Конвертор'!J47,4)</f>
        <v>0</v>
      </c>
      <c r="L54" s="117">
        <f>ROUND(I54*' Конвертор'!M47/1000,4)</f>
        <v>0</v>
      </c>
    </row>
    <row r="55" spans="2:12" ht="15" customHeight="1">
      <c r="B55" s="331"/>
      <c r="C55" s="332" t="s">
        <v>53</v>
      </c>
      <c r="D55" s="68" t="s">
        <v>73</v>
      </c>
      <c r="E55" s="99" t="s">
        <v>166</v>
      </c>
      <c r="F55" s="100"/>
      <c r="G55" s="100"/>
      <c r="H55" s="115"/>
      <c r="I55" s="116">
        <f t="shared" si="1"/>
        <v>0</v>
      </c>
      <c r="J55" s="103">
        <f>ROUND(I55* ' Конвертор'!H48,4)</f>
        <v>0</v>
      </c>
      <c r="K55" s="103">
        <f>ROUND(I55*' Конвертор'!J48,4)</f>
        <v>0</v>
      </c>
      <c r="L55" s="117">
        <f>ROUND(I55*' Конвертор'!M48/1000,4)</f>
        <v>0</v>
      </c>
    </row>
    <row r="56" spans="2:12" ht="15" customHeight="1">
      <c r="B56" s="331"/>
      <c r="C56" s="333"/>
      <c r="D56" s="67" t="s">
        <v>74</v>
      </c>
      <c r="E56" s="99" t="s">
        <v>166</v>
      </c>
      <c r="F56" s="100"/>
      <c r="G56" s="100"/>
      <c r="H56" s="115"/>
      <c r="I56" s="116">
        <f t="shared" si="1"/>
        <v>0</v>
      </c>
      <c r="J56" s="103">
        <f>ROUND(I56* ' Конвертор'!H49,4)</f>
        <v>0</v>
      </c>
      <c r="K56" s="103">
        <f>ROUND(I56*' Конвертор'!J49,4)</f>
        <v>0</v>
      </c>
      <c r="L56" s="117">
        <f>ROUND(I56*' Конвертор'!M49/1000,4)</f>
        <v>0</v>
      </c>
    </row>
    <row r="57" spans="2:12" ht="15" customHeight="1">
      <c r="B57" s="331"/>
      <c r="C57" s="333"/>
      <c r="D57" s="69" t="str">
        <f>'[1] Конвертор'!D50</f>
        <v>Остало 1</v>
      </c>
      <c r="E57" s="99" t="s">
        <v>166</v>
      </c>
      <c r="F57" s="100"/>
      <c r="G57" s="100"/>
      <c r="H57" s="115"/>
      <c r="I57" s="116">
        <f t="shared" si="1"/>
        <v>0</v>
      </c>
      <c r="J57" s="103">
        <f>ROUND(I57* ' Конвертор'!H50,4)</f>
        <v>0</v>
      </c>
      <c r="K57" s="103">
        <f>ROUND(I57*' Конвертор'!J50,4)</f>
        <v>0</v>
      </c>
      <c r="L57" s="117">
        <f>ROUND(I57*' Конвертор'!M50/1000,4)</f>
        <v>0</v>
      </c>
    </row>
    <row r="58" spans="2:12" ht="15" customHeight="1" thickBot="1">
      <c r="B58" s="331"/>
      <c r="C58" s="333"/>
      <c r="D58" s="70" t="str">
        <f>'[1] Конвертор'!D51</f>
        <v>Остало 2</v>
      </c>
      <c r="E58" s="99" t="s">
        <v>166</v>
      </c>
      <c r="F58" s="106"/>
      <c r="G58" s="106"/>
      <c r="H58" s="118"/>
      <c r="I58" s="119">
        <f t="shared" si="1"/>
        <v>0</v>
      </c>
      <c r="J58" s="108">
        <f>ROUND(I58* ' Конвертор'!H51,4)</f>
        <v>0</v>
      </c>
      <c r="K58" s="108">
        <f>ROUND(I58*' Конвертор'!J51,4)</f>
        <v>0</v>
      </c>
      <c r="L58" s="120">
        <f>ROUND(I58*' Конвертор'!M51/1000,4)</f>
        <v>0</v>
      </c>
    </row>
    <row r="59" spans="2:12" ht="17.100000000000001" customHeight="1" thickBot="1">
      <c r="B59" s="331"/>
      <c r="C59" s="334"/>
      <c r="D59" s="57" t="s">
        <v>39</v>
      </c>
      <c r="E59" s="71"/>
      <c r="F59" s="2"/>
      <c r="G59" s="2"/>
      <c r="H59" s="2"/>
      <c r="I59" s="72">
        <f>SUM(I53:I58)</f>
        <v>0</v>
      </c>
      <c r="J59" s="58">
        <f>SUM(J53:J58)</f>
        <v>0</v>
      </c>
      <c r="K59" s="58">
        <f>SUM(K53:K58)</f>
        <v>0</v>
      </c>
      <c r="L59" s="59">
        <f>SUM(L53:L58)</f>
        <v>0</v>
      </c>
    </row>
    <row r="60" spans="2:12" ht="15" customHeight="1">
      <c r="B60" s="303" t="s">
        <v>31</v>
      </c>
      <c r="C60" s="305" t="s">
        <v>52</v>
      </c>
      <c r="D60" s="73" t="s">
        <v>61</v>
      </c>
      <c r="E60" s="99" t="s">
        <v>166</v>
      </c>
      <c r="F60" s="110"/>
      <c r="G60" s="110"/>
      <c r="H60" s="111"/>
      <c r="I60" s="121">
        <f t="shared" si="0"/>
        <v>0</v>
      </c>
      <c r="J60" s="121">
        <f>ROUND(I60*' Конвертор'!H52,4)</f>
        <v>0</v>
      </c>
      <c r="K60" s="121">
        <f>ROUND(I60*' Конвертор'!J52,4)</f>
        <v>0</v>
      </c>
      <c r="L60" s="114">
        <f>ROUND(I60*' Конвертор'!M52/1000,4)</f>
        <v>0</v>
      </c>
    </row>
    <row r="61" spans="2:12" ht="15" customHeight="1">
      <c r="B61" s="303"/>
      <c r="C61" s="306"/>
      <c r="D61" s="68" t="s">
        <v>62</v>
      </c>
      <c r="E61" s="99" t="s">
        <v>166</v>
      </c>
      <c r="F61" s="100"/>
      <c r="G61" s="100"/>
      <c r="H61" s="115"/>
      <c r="I61" s="105">
        <f t="shared" si="0"/>
        <v>0</v>
      </c>
      <c r="J61" s="105">
        <f>ROUND(I61*' Конвертор'!H53,4)</f>
        <v>0</v>
      </c>
      <c r="K61" s="105">
        <f>ROUND(I61*' Конвертор'!J53,4)</f>
        <v>0</v>
      </c>
      <c r="L61" s="117">
        <f>ROUND(I61*' Конвертор'!M53/1000,4)</f>
        <v>0</v>
      </c>
    </row>
    <row r="62" spans="2:12" ht="15" customHeight="1">
      <c r="B62" s="303"/>
      <c r="C62" s="307" t="s">
        <v>53</v>
      </c>
      <c r="D62" s="68" t="s">
        <v>73</v>
      </c>
      <c r="E62" s="99" t="s">
        <v>166</v>
      </c>
      <c r="F62" s="100"/>
      <c r="G62" s="100"/>
      <c r="H62" s="115"/>
      <c r="I62" s="105">
        <f t="shared" si="0"/>
        <v>0</v>
      </c>
      <c r="J62" s="105">
        <f>ROUND(I62*' Конвертор'!H54,4)</f>
        <v>0</v>
      </c>
      <c r="K62" s="105">
        <f>ROUND(I62*' Конвертор'!J54,4)</f>
        <v>0</v>
      </c>
      <c r="L62" s="117">
        <f>ROUND(I62*' Конвертор'!M54/1000,4)</f>
        <v>0</v>
      </c>
    </row>
    <row r="63" spans="2:12" ht="15" customHeight="1">
      <c r="B63" s="303"/>
      <c r="C63" s="308"/>
      <c r="D63" s="68" t="s">
        <v>74</v>
      </c>
      <c r="E63" s="99" t="s">
        <v>166</v>
      </c>
      <c r="F63" s="100"/>
      <c r="G63" s="100"/>
      <c r="H63" s="115"/>
      <c r="I63" s="105">
        <f t="shared" si="0"/>
        <v>0</v>
      </c>
      <c r="J63" s="105">
        <f>ROUND(I63*' Конвертор'!H55,4)</f>
        <v>0</v>
      </c>
      <c r="K63" s="105">
        <f>ROUND(I63*' Конвертор'!J55,4)</f>
        <v>0</v>
      </c>
      <c r="L63" s="117">
        <f>ROUND(I63*' Конвертор'!M55/1000,4)</f>
        <v>0</v>
      </c>
    </row>
    <row r="64" spans="2:12" ht="15" customHeight="1">
      <c r="B64" s="303"/>
      <c r="C64" s="308"/>
      <c r="D64" s="68" t="s">
        <v>75</v>
      </c>
      <c r="E64" s="99" t="s">
        <v>166</v>
      </c>
      <c r="F64" s="100"/>
      <c r="G64" s="100"/>
      <c r="H64" s="115"/>
      <c r="I64" s="105">
        <f t="shared" si="0"/>
        <v>0</v>
      </c>
      <c r="J64" s="105">
        <f>ROUND(I64*' Конвертор'!H56,4)</f>
        <v>0</v>
      </c>
      <c r="K64" s="105">
        <f>ROUND(I64*' Конвертор'!J56,4)</f>
        <v>0</v>
      </c>
      <c r="L64" s="117">
        <f>ROUND(I64*' Конвертор'!M56/1000,4)</f>
        <v>0</v>
      </c>
    </row>
    <row r="65" spans="2:12" ht="15.75" customHeight="1">
      <c r="B65" s="303"/>
      <c r="C65" s="308"/>
      <c r="D65" s="69" t="str">
        <f>'[1] Конвертор'!D57</f>
        <v>Остало 1</v>
      </c>
      <c r="E65" s="99" t="s">
        <v>166</v>
      </c>
      <c r="F65" s="100"/>
      <c r="G65" s="100"/>
      <c r="H65" s="115"/>
      <c r="I65" s="105">
        <f t="shared" si="0"/>
        <v>0</v>
      </c>
      <c r="J65" s="105">
        <f>ROUND(I65*' Конвертор'!H57,4)</f>
        <v>0</v>
      </c>
      <c r="K65" s="105">
        <f>ROUND(I65*' Конвертор'!J57,4)</f>
        <v>0</v>
      </c>
      <c r="L65" s="117">
        <f>ROUND(I65*' Конвертор'!M57/1000,4)</f>
        <v>0</v>
      </c>
    </row>
    <row r="66" spans="2:12" ht="15" customHeight="1" thickBot="1">
      <c r="B66" s="303"/>
      <c r="C66" s="308"/>
      <c r="D66" s="69" t="str">
        <f>'[1] Конвертор'!D58</f>
        <v>Остало 2</v>
      </c>
      <c r="E66" s="99" t="s">
        <v>166</v>
      </c>
      <c r="F66" s="106"/>
      <c r="G66" s="106"/>
      <c r="H66" s="118"/>
      <c r="I66" s="107">
        <f t="shared" si="0"/>
        <v>0</v>
      </c>
      <c r="J66" s="107">
        <f>ROUND(I66*' Конвертор'!H58,4)</f>
        <v>0</v>
      </c>
      <c r="K66" s="107">
        <f>ROUND(I66*' Конвертор'!J58,4)</f>
        <v>0</v>
      </c>
      <c r="L66" s="120">
        <f>ROUND(I66*' Конвертор'!M58/1000,4)</f>
        <v>0</v>
      </c>
    </row>
    <row r="67" spans="2:12" ht="17.100000000000001" customHeight="1" thickBot="1">
      <c r="B67" s="304"/>
      <c r="C67" s="309"/>
      <c r="D67" s="57" t="s">
        <v>39</v>
      </c>
      <c r="E67" s="1"/>
      <c r="F67" s="2"/>
      <c r="G67" s="2"/>
      <c r="H67" s="2"/>
      <c r="I67" s="58">
        <f>SUM(I60:I66)</f>
        <v>0</v>
      </c>
      <c r="J67" s="58">
        <f>SUM(J60:J66)</f>
        <v>0</v>
      </c>
      <c r="K67" s="74">
        <f>SUM(K60:K66)</f>
        <v>0</v>
      </c>
      <c r="L67" s="75">
        <f>SUM(L60:L66)</f>
        <v>0</v>
      </c>
    </row>
    <row r="68" spans="2:12" ht="17.100000000000001" customHeight="1" thickBot="1">
      <c r="B68" s="341" t="s">
        <v>40</v>
      </c>
      <c r="C68" s="342"/>
      <c r="D68" s="343"/>
      <c r="E68" s="76"/>
      <c r="F68" s="2"/>
      <c r="G68" s="2"/>
      <c r="H68" s="2"/>
      <c r="I68" s="2"/>
      <c r="J68" s="77">
        <f>J47+J59+J67</f>
        <v>0</v>
      </c>
      <c r="K68" s="77">
        <f>K47+K59+K67</f>
        <v>0</v>
      </c>
      <c r="L68" s="77">
        <f>L47+L59+L67</f>
        <v>0</v>
      </c>
    </row>
    <row r="69" spans="2:12" ht="13.9" customHeight="1">
      <c r="B69" s="344" t="s">
        <v>72</v>
      </c>
      <c r="C69" s="344"/>
      <c r="D69" s="344"/>
      <c r="E69" s="344"/>
      <c r="F69" s="344"/>
      <c r="G69" s="344"/>
      <c r="H69" s="344"/>
      <c r="I69" s="344"/>
      <c r="J69" s="344"/>
      <c r="K69" s="344"/>
      <c r="L69" s="344"/>
    </row>
    <row r="70" spans="2:12" ht="13.9" customHeight="1">
      <c r="B70" s="345"/>
      <c r="C70" s="345"/>
      <c r="D70" s="345"/>
      <c r="E70" s="345"/>
      <c r="F70" s="345"/>
      <c r="G70" s="345"/>
      <c r="H70" s="345"/>
      <c r="I70" s="345"/>
      <c r="J70" s="345"/>
      <c r="K70" s="345"/>
      <c r="L70" s="345"/>
    </row>
    <row r="71" spans="2:12" s="15" customFormat="1" ht="2.25" customHeight="1"/>
    <row r="72" spans="2:12" ht="16.5" thickBot="1">
      <c r="B72" s="14" t="s">
        <v>197</v>
      </c>
      <c r="C72" s="78"/>
      <c r="D72" s="8"/>
      <c r="E72" s="8"/>
      <c r="F72" s="8"/>
      <c r="G72" s="8"/>
      <c r="H72" s="8"/>
      <c r="I72" s="8"/>
      <c r="J72" s="8"/>
      <c r="K72" s="8"/>
      <c r="L72" s="8"/>
    </row>
    <row r="73" spans="2:12" ht="33.6" customHeight="1">
      <c r="B73" s="346" t="s">
        <v>167</v>
      </c>
      <c r="C73" s="347"/>
      <c r="D73" s="347"/>
      <c r="E73" s="347"/>
      <c r="F73" s="347"/>
      <c r="G73" s="347"/>
      <c r="H73" s="347"/>
      <c r="I73" s="348"/>
      <c r="J73" s="79" t="s">
        <v>195</v>
      </c>
      <c r="K73" s="79" t="s">
        <v>196</v>
      </c>
      <c r="L73" s="8"/>
    </row>
    <row r="74" spans="2:12" ht="18.600000000000001" customHeight="1" thickBot="1">
      <c r="B74" s="349" t="s">
        <v>168</v>
      </c>
      <c r="C74" s="350"/>
      <c r="D74" s="350"/>
      <c r="E74" s="350"/>
      <c r="F74" s="350"/>
      <c r="G74" s="350"/>
      <c r="H74" s="350"/>
      <c r="I74" s="351"/>
      <c r="J74" s="80">
        <f>SUM(J33:J42)+SUM(J55:J56)+SUM(J62:J64)</f>
        <v>0</v>
      </c>
      <c r="K74" s="80">
        <f>SUM(K33:K42)+SUM(K55:K56)+SUM(K62:K64)</f>
        <v>0</v>
      </c>
      <c r="L74" s="8"/>
    </row>
    <row r="75" spans="2:12" s="15" customFormat="1" ht="1.5" customHeight="1">
      <c r="B75" s="16"/>
      <c r="C75" s="16"/>
      <c r="D75" s="16"/>
      <c r="E75" s="16"/>
      <c r="F75" s="16"/>
      <c r="G75" s="16"/>
      <c r="H75" s="16"/>
      <c r="I75" s="16"/>
      <c r="J75" s="17"/>
      <c r="K75" s="17"/>
      <c r="L75" s="18"/>
    </row>
    <row r="76" spans="2:12" ht="16.5" thickBot="1">
      <c r="B76" s="14" t="s">
        <v>198</v>
      </c>
      <c r="C76" s="78"/>
      <c r="D76" s="8"/>
      <c r="E76" s="8"/>
      <c r="F76" s="8"/>
      <c r="G76" s="8"/>
      <c r="H76" s="8"/>
      <c r="I76" s="8"/>
      <c r="J76" s="8"/>
      <c r="K76" s="8"/>
      <c r="L76" s="8"/>
    </row>
    <row r="77" spans="2:12" ht="17.100000000000001" customHeight="1">
      <c r="B77" s="352"/>
      <c r="C77" s="353"/>
      <c r="D77" s="354"/>
      <c r="E77" s="81" t="s">
        <v>35</v>
      </c>
      <c r="F77" s="82" t="s">
        <v>169</v>
      </c>
      <c r="G77" s="8"/>
      <c r="H77" s="8"/>
      <c r="I77" s="8"/>
      <c r="J77" s="8"/>
      <c r="K77" s="8"/>
      <c r="L77" s="8"/>
    </row>
    <row r="78" spans="2:12" ht="20.100000000000001" customHeight="1">
      <c r="B78" s="335" t="s">
        <v>170</v>
      </c>
      <c r="C78" s="336"/>
      <c r="D78" s="337"/>
      <c r="E78" s="83" t="s">
        <v>171</v>
      </c>
      <c r="F78" s="84"/>
      <c r="G78" s="8"/>
      <c r="H78" s="8"/>
      <c r="I78" s="8"/>
      <c r="J78" s="8"/>
      <c r="K78" s="8"/>
      <c r="L78" s="8"/>
    </row>
    <row r="79" spans="2:12" ht="20.100000000000001" customHeight="1">
      <c r="B79" s="335" t="s">
        <v>172</v>
      </c>
      <c r="C79" s="336"/>
      <c r="D79" s="337"/>
      <c r="E79" s="83" t="s">
        <v>171</v>
      </c>
      <c r="F79" s="84"/>
      <c r="G79" s="8"/>
      <c r="H79" s="8"/>
      <c r="I79" s="8"/>
      <c r="J79" s="8"/>
      <c r="K79" s="8"/>
      <c r="L79" s="8"/>
    </row>
    <row r="80" spans="2:12" ht="20.100000000000001" customHeight="1">
      <c r="B80" s="335" t="s">
        <v>173</v>
      </c>
      <c r="C80" s="336"/>
      <c r="D80" s="337"/>
      <c r="E80" s="83" t="s">
        <v>171</v>
      </c>
      <c r="F80" s="84"/>
      <c r="G80" s="8"/>
      <c r="H80" s="8"/>
      <c r="I80" s="8"/>
      <c r="J80" s="8"/>
      <c r="K80" s="8"/>
      <c r="L80" s="8"/>
    </row>
    <row r="81" spans="2:12" ht="20.100000000000001" customHeight="1" thickBot="1">
      <c r="B81" s="338" t="s">
        <v>174</v>
      </c>
      <c r="C81" s="339"/>
      <c r="D81" s="340"/>
      <c r="E81" s="85" t="s">
        <v>171</v>
      </c>
      <c r="F81" s="86">
        <f>SUM(F78:F80)</f>
        <v>0</v>
      </c>
      <c r="G81" s="8"/>
      <c r="H81" s="8"/>
      <c r="I81" s="8"/>
      <c r="J81" s="8"/>
      <c r="K81" s="8"/>
      <c r="L81" s="8"/>
    </row>
    <row r="82" spans="2:12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</row>
  </sheetData>
  <sheetProtection formatCells="0"/>
  <mergeCells count="23">
    <mergeCell ref="B79:D79"/>
    <mergeCell ref="B80:D80"/>
    <mergeCell ref="B81:D81"/>
    <mergeCell ref="B68:D68"/>
    <mergeCell ref="B69:L70"/>
    <mergeCell ref="B73:I73"/>
    <mergeCell ref="B74:I74"/>
    <mergeCell ref="B77:D77"/>
    <mergeCell ref="B78:D78"/>
    <mergeCell ref="B60:B67"/>
    <mergeCell ref="C60:C61"/>
    <mergeCell ref="C62:C67"/>
    <mergeCell ref="B1:L1"/>
    <mergeCell ref="C2:D2"/>
    <mergeCell ref="J2:L2"/>
    <mergeCell ref="B4:D6"/>
    <mergeCell ref="E4:E6"/>
    <mergeCell ref="B7:C47"/>
    <mergeCell ref="B49:D51"/>
    <mergeCell ref="E49:E51"/>
    <mergeCell ref="B53:B59"/>
    <mergeCell ref="C53:C54"/>
    <mergeCell ref="C55:C59"/>
  </mergeCells>
  <printOptions horizontalCentered="1"/>
  <pageMargins left="0.25" right="0.25" top="0.75" bottom="0.75" header="0.3" footer="0.3"/>
  <pageSetup paperSize="9" scale="90" orientation="landscape" errors="blank" horizontalDpi="4294967295" verticalDpi="4294967295" r:id="rId1"/>
  <headerFooter differentOddEven="1" differentFirst="1">
    <oddFooter>&amp;C5</oddFooter>
    <evenFooter>&amp;C4</evenFooter>
    <firstFooter>&amp;C3</firstFooter>
  </headerFooter>
  <rowBreaks count="2" manualBreakCount="2">
    <brk id="33" max="16383" man="1"/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38"/>
  <sheetViews>
    <sheetView view="pageLayout" topLeftCell="C1" zoomScaleNormal="100" workbookViewId="0">
      <selection activeCell="G3" sqref="G3:G4"/>
    </sheetView>
  </sheetViews>
  <sheetFormatPr defaultColWidth="6.5703125" defaultRowHeight="15"/>
  <cols>
    <col min="1" max="1" width="1" customWidth="1"/>
    <col min="2" max="2" width="7.28515625" customWidth="1"/>
    <col min="3" max="3" width="10.42578125" customWidth="1"/>
    <col min="4" max="4" width="41.28515625" customWidth="1"/>
    <col min="5" max="5" width="12.42578125" customWidth="1"/>
    <col min="6" max="6" width="11.28515625" customWidth="1"/>
    <col min="7" max="7" width="13.5703125" customWidth="1"/>
    <col min="8" max="8" width="15.7109375" style="87" customWidth="1"/>
    <col min="9" max="9" width="13.5703125" style="87" customWidth="1"/>
    <col min="10" max="10" width="15.7109375" style="87" customWidth="1"/>
    <col min="11" max="11" width="15.140625" customWidth="1"/>
    <col min="12" max="12" width="12.7109375" customWidth="1"/>
    <col min="13" max="13" width="16.42578125" customWidth="1"/>
  </cols>
  <sheetData>
    <row r="1" spans="2:13" ht="2.85" customHeight="1"/>
    <row r="2" spans="2:13" ht="16.5" thickBot="1">
      <c r="B2" s="14" t="s">
        <v>207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2:13" ht="18.75" customHeight="1">
      <c r="B3" s="371" t="s">
        <v>70</v>
      </c>
      <c r="C3" s="372"/>
      <c r="D3" s="373"/>
      <c r="E3" s="355" t="s">
        <v>35</v>
      </c>
      <c r="F3" s="355" t="s">
        <v>12</v>
      </c>
      <c r="G3" s="355" t="s">
        <v>175</v>
      </c>
      <c r="H3" s="355" t="s">
        <v>176</v>
      </c>
      <c r="I3" s="355" t="s">
        <v>187</v>
      </c>
      <c r="J3" s="355" t="s">
        <v>177</v>
      </c>
      <c r="K3" s="355" t="s">
        <v>178</v>
      </c>
      <c r="L3" s="355" t="s">
        <v>188</v>
      </c>
      <c r="M3" s="356" t="s">
        <v>189</v>
      </c>
    </row>
    <row r="4" spans="2:13" ht="28.35" customHeight="1">
      <c r="B4" s="374"/>
      <c r="C4" s="375"/>
      <c r="D4" s="376"/>
      <c r="E4" s="377"/>
      <c r="F4" s="377"/>
      <c r="G4" s="306"/>
      <c r="H4" s="306"/>
      <c r="I4" s="306"/>
      <c r="J4" s="306"/>
      <c r="K4" s="306"/>
      <c r="L4" s="306"/>
      <c r="M4" s="357"/>
    </row>
    <row r="5" spans="2:13" ht="15.75" customHeight="1">
      <c r="B5" s="374"/>
      <c r="C5" s="375"/>
      <c r="D5" s="376"/>
      <c r="E5" s="377"/>
      <c r="F5" s="377"/>
      <c r="G5" s="155" t="s">
        <v>13</v>
      </c>
      <c r="H5" s="155" t="s">
        <v>179</v>
      </c>
      <c r="I5" s="155" t="s">
        <v>190</v>
      </c>
      <c r="J5" s="155" t="s">
        <v>180</v>
      </c>
      <c r="K5" s="155" t="s">
        <v>181</v>
      </c>
      <c r="L5" s="156" t="s">
        <v>182</v>
      </c>
      <c r="M5" s="157" t="s">
        <v>191</v>
      </c>
    </row>
    <row r="6" spans="2:13" ht="15" customHeight="1">
      <c r="B6" s="358" t="s">
        <v>14</v>
      </c>
      <c r="C6" s="359"/>
      <c r="D6" s="66" t="s">
        <v>192</v>
      </c>
      <c r="E6" s="49" t="s">
        <v>0</v>
      </c>
      <c r="F6" s="49" t="s">
        <v>1</v>
      </c>
      <c r="G6" s="122">
        <v>10376</v>
      </c>
      <c r="H6" s="123">
        <f>ROUND(G6/3600,4)</f>
        <v>2.8822000000000001</v>
      </c>
      <c r="I6" s="124">
        <f>ROUND(H6/11.63,4)</f>
        <v>0.24779999999999999</v>
      </c>
      <c r="J6" s="124">
        <f t="shared" ref="J6:K45" si="0">ROUND(H6/1,4)</f>
        <v>2.8822000000000001</v>
      </c>
      <c r="K6" s="124">
        <f>ROUND(I6/1,4)</f>
        <v>0.24779999999999999</v>
      </c>
      <c r="L6" s="125">
        <v>0.36</v>
      </c>
      <c r="M6" s="126">
        <f t="shared" ref="M6:M58" si="1">ROUND(L6*H6*1000,4)</f>
        <v>1037.5920000000001</v>
      </c>
    </row>
    <row r="7" spans="2:13" ht="15" customHeight="1">
      <c r="B7" s="360"/>
      <c r="C7" s="361"/>
      <c r="D7" s="88" t="s">
        <v>78</v>
      </c>
      <c r="E7" s="51" t="s">
        <v>0</v>
      </c>
      <c r="F7" s="51" t="s">
        <v>1</v>
      </c>
      <c r="G7" s="122">
        <v>6831</v>
      </c>
      <c r="H7" s="123">
        <f t="shared" ref="H7:H58" si="2">ROUND(G7/3600,4)</f>
        <v>1.8975</v>
      </c>
      <c r="I7" s="124">
        <f t="shared" ref="I7:I15" si="3">ROUND(H7/11.63,4)</f>
        <v>0.16320000000000001</v>
      </c>
      <c r="J7" s="124">
        <f t="shared" si="0"/>
        <v>1.8975</v>
      </c>
      <c r="K7" s="124">
        <f t="shared" si="0"/>
        <v>0.16320000000000001</v>
      </c>
      <c r="L7" s="125">
        <v>0.4</v>
      </c>
      <c r="M7" s="126">
        <f t="shared" si="1"/>
        <v>759</v>
      </c>
    </row>
    <row r="8" spans="2:13" ht="15" customHeight="1">
      <c r="B8" s="360"/>
      <c r="C8" s="361"/>
      <c r="D8" s="88" t="s">
        <v>79</v>
      </c>
      <c r="E8" s="51" t="s">
        <v>0</v>
      </c>
      <c r="F8" s="51" t="s">
        <v>1</v>
      </c>
      <c r="G8" s="122">
        <v>8705</v>
      </c>
      <c r="H8" s="123">
        <f t="shared" si="2"/>
        <v>2.4180999999999999</v>
      </c>
      <c r="I8" s="124">
        <f t="shared" si="3"/>
        <v>0.2079</v>
      </c>
      <c r="J8" s="124">
        <f t="shared" si="0"/>
        <v>2.4180999999999999</v>
      </c>
      <c r="K8" s="124">
        <f t="shared" si="0"/>
        <v>0.2079</v>
      </c>
      <c r="L8" s="125">
        <v>0.4</v>
      </c>
      <c r="M8" s="126">
        <f t="shared" si="1"/>
        <v>967.24</v>
      </c>
    </row>
    <row r="9" spans="2:13">
      <c r="B9" s="360"/>
      <c r="C9" s="361"/>
      <c r="D9" s="67" t="s">
        <v>16</v>
      </c>
      <c r="E9" s="51" t="s">
        <v>0</v>
      </c>
      <c r="F9" s="51" t="s">
        <v>1</v>
      </c>
      <c r="G9" s="122">
        <v>17886</v>
      </c>
      <c r="H9" s="123">
        <f t="shared" si="2"/>
        <v>4.9683000000000002</v>
      </c>
      <c r="I9" s="124">
        <f t="shared" si="3"/>
        <v>0.42720000000000002</v>
      </c>
      <c r="J9" s="124">
        <f t="shared" si="0"/>
        <v>4.9683000000000002</v>
      </c>
      <c r="K9" s="124">
        <f t="shared" si="0"/>
        <v>0.42720000000000002</v>
      </c>
      <c r="L9" s="125">
        <v>0.35</v>
      </c>
      <c r="M9" s="126">
        <f t="shared" si="1"/>
        <v>1738.905</v>
      </c>
    </row>
    <row r="10" spans="2:13">
      <c r="B10" s="360"/>
      <c r="C10" s="361"/>
      <c r="D10" s="67" t="s">
        <v>17</v>
      </c>
      <c r="E10" s="51" t="s">
        <v>0</v>
      </c>
      <c r="F10" s="51" t="s">
        <v>2</v>
      </c>
      <c r="G10" s="122">
        <v>10376</v>
      </c>
      <c r="H10" s="123">
        <f t="shared" si="2"/>
        <v>2.8822000000000001</v>
      </c>
      <c r="I10" s="124">
        <f t="shared" si="3"/>
        <v>0.24779999999999999</v>
      </c>
      <c r="J10" s="124">
        <f t="shared" si="0"/>
        <v>2.8822000000000001</v>
      </c>
      <c r="K10" s="124">
        <f t="shared" si="0"/>
        <v>0.24779999999999999</v>
      </c>
      <c r="L10" s="125">
        <v>0.35</v>
      </c>
      <c r="M10" s="126">
        <f t="shared" si="1"/>
        <v>1008.77</v>
      </c>
    </row>
    <row r="11" spans="2:13">
      <c r="B11" s="360"/>
      <c r="C11" s="361"/>
      <c r="D11" s="67" t="s">
        <v>18</v>
      </c>
      <c r="E11" s="51" t="s">
        <v>0</v>
      </c>
      <c r="F11" s="51" t="s">
        <v>1</v>
      </c>
      <c r="G11" s="122">
        <v>24792</v>
      </c>
      <c r="H11" s="123">
        <f t="shared" si="2"/>
        <v>6.8867000000000003</v>
      </c>
      <c r="I11" s="124">
        <f t="shared" si="3"/>
        <v>0.59209999999999996</v>
      </c>
      <c r="J11" s="124">
        <f t="shared" si="0"/>
        <v>6.8867000000000003</v>
      </c>
      <c r="K11" s="124">
        <f t="shared" si="0"/>
        <v>0.59209999999999996</v>
      </c>
      <c r="L11" s="125">
        <v>0.34</v>
      </c>
      <c r="M11" s="126">
        <f t="shared" si="1"/>
        <v>2341.4780000000001</v>
      </c>
    </row>
    <row r="12" spans="2:13">
      <c r="B12" s="360"/>
      <c r="C12" s="361"/>
      <c r="D12" s="67" t="s">
        <v>80</v>
      </c>
      <c r="E12" s="51" t="s">
        <v>0</v>
      </c>
      <c r="F12" s="51" t="s">
        <v>3</v>
      </c>
      <c r="G12" s="122">
        <v>12362</v>
      </c>
      <c r="H12" s="123">
        <f>ROUND(G12/3600,4)</f>
        <v>3.4339</v>
      </c>
      <c r="I12" s="124">
        <f t="shared" si="3"/>
        <v>0.29530000000000001</v>
      </c>
      <c r="J12" s="124">
        <f t="shared" si="0"/>
        <v>3.4339</v>
      </c>
      <c r="K12" s="124">
        <f t="shared" si="0"/>
        <v>0.29530000000000001</v>
      </c>
      <c r="L12" s="125">
        <v>0.34</v>
      </c>
      <c r="M12" s="126">
        <f t="shared" si="1"/>
        <v>1167.5260000000001</v>
      </c>
    </row>
    <row r="13" spans="2:13" ht="18">
      <c r="B13" s="360"/>
      <c r="C13" s="361"/>
      <c r="D13" s="67" t="s">
        <v>19</v>
      </c>
      <c r="E13" s="51" t="s">
        <v>165</v>
      </c>
      <c r="F13" s="51" t="s">
        <v>4</v>
      </c>
      <c r="G13" s="122">
        <v>4212</v>
      </c>
      <c r="H13" s="123">
        <f t="shared" si="2"/>
        <v>1.17</v>
      </c>
      <c r="I13" s="124">
        <f t="shared" si="3"/>
        <v>0.10059999999999999</v>
      </c>
      <c r="J13" s="124">
        <f t="shared" si="0"/>
        <v>1.17</v>
      </c>
      <c r="K13" s="124">
        <f t="shared" si="0"/>
        <v>0.10059999999999999</v>
      </c>
      <c r="L13" s="125">
        <v>0.94</v>
      </c>
      <c r="M13" s="126">
        <f t="shared" si="1"/>
        <v>1099.8</v>
      </c>
    </row>
    <row r="14" spans="2:13" ht="18">
      <c r="B14" s="360"/>
      <c r="C14" s="361"/>
      <c r="D14" s="67" t="s">
        <v>106</v>
      </c>
      <c r="E14" s="51" t="s">
        <v>165</v>
      </c>
      <c r="F14" s="51"/>
      <c r="G14" s="122">
        <v>48148</v>
      </c>
      <c r="H14" s="123">
        <f t="shared" si="2"/>
        <v>13.3744</v>
      </c>
      <c r="I14" s="124">
        <f>ROUND(H14/11.63,4)</f>
        <v>1.1499999999999999</v>
      </c>
      <c r="J14" s="124">
        <f t="shared" si="0"/>
        <v>13.3744</v>
      </c>
      <c r="K14" s="124">
        <f t="shared" si="0"/>
        <v>1.1499999999999999</v>
      </c>
      <c r="L14" s="125">
        <v>0.21</v>
      </c>
      <c r="M14" s="126">
        <f t="shared" si="1"/>
        <v>2808.6239999999998</v>
      </c>
    </row>
    <row r="15" spans="2:13">
      <c r="B15" s="360"/>
      <c r="C15" s="361"/>
      <c r="D15" s="67" t="s">
        <v>86</v>
      </c>
      <c r="E15" s="51" t="s">
        <v>54</v>
      </c>
      <c r="F15" s="51" t="s">
        <v>42</v>
      </c>
      <c r="G15" s="127">
        <v>44799</v>
      </c>
      <c r="H15" s="123">
        <f t="shared" si="2"/>
        <v>12.4442</v>
      </c>
      <c r="I15" s="124">
        <f t="shared" si="3"/>
        <v>1.07</v>
      </c>
      <c r="J15" s="124">
        <f t="shared" si="0"/>
        <v>12.4442</v>
      </c>
      <c r="K15" s="124">
        <f t="shared" si="0"/>
        <v>1.07</v>
      </c>
      <c r="L15" s="125">
        <v>0.25</v>
      </c>
      <c r="M15" s="126">
        <f t="shared" si="1"/>
        <v>3111.05</v>
      </c>
    </row>
    <row r="16" spans="2:13">
      <c r="B16" s="360"/>
      <c r="C16" s="361"/>
      <c r="D16" s="67" t="s">
        <v>81</v>
      </c>
      <c r="E16" s="51" t="s">
        <v>54</v>
      </c>
      <c r="F16" s="51" t="s">
        <v>82</v>
      </c>
      <c r="G16" s="127">
        <v>32600</v>
      </c>
      <c r="H16" s="123">
        <f t="shared" si="2"/>
        <v>9.0556000000000001</v>
      </c>
      <c r="I16" s="124">
        <f>ROUND(H16/11.63,4)</f>
        <v>0.77859999999999996</v>
      </c>
      <c r="J16" s="124">
        <f t="shared" si="0"/>
        <v>9.0556000000000001</v>
      </c>
      <c r="K16" s="124">
        <f t="shared" si="0"/>
        <v>0.77859999999999996</v>
      </c>
      <c r="L16" s="125">
        <v>0.25</v>
      </c>
      <c r="M16" s="126">
        <f t="shared" si="1"/>
        <v>2263.9</v>
      </c>
    </row>
    <row r="17" spans="2:13">
      <c r="B17" s="360"/>
      <c r="C17" s="361"/>
      <c r="D17" s="67" t="s">
        <v>83</v>
      </c>
      <c r="E17" s="51" t="s">
        <v>0</v>
      </c>
      <c r="F17" s="51"/>
      <c r="G17" s="127">
        <v>44938</v>
      </c>
      <c r="H17" s="123">
        <f t="shared" si="2"/>
        <v>12.482799999999999</v>
      </c>
      <c r="I17" s="124">
        <f>ROUND(H17/11.63,4)</f>
        <v>1.0732999999999999</v>
      </c>
      <c r="J17" s="124">
        <f t="shared" si="0"/>
        <v>12.482799999999999</v>
      </c>
      <c r="K17" s="124">
        <f t="shared" si="0"/>
        <v>1.0732999999999999</v>
      </c>
      <c r="L17" s="125">
        <v>0.25</v>
      </c>
      <c r="M17" s="126">
        <f t="shared" si="1"/>
        <v>3120.7</v>
      </c>
    </row>
    <row r="18" spans="2:13">
      <c r="B18" s="360"/>
      <c r="C18" s="361"/>
      <c r="D18" s="67" t="s">
        <v>84</v>
      </c>
      <c r="E18" s="51" t="s">
        <v>0</v>
      </c>
      <c r="F18" s="51" t="s">
        <v>85</v>
      </c>
      <c r="G18" s="127">
        <v>41000</v>
      </c>
      <c r="H18" s="123">
        <f t="shared" si="2"/>
        <v>11.3889</v>
      </c>
      <c r="I18" s="124">
        <f t="shared" ref="I18:I58" si="4">ROUND(H18/11.63,4)</f>
        <v>0.97929999999999995</v>
      </c>
      <c r="J18" s="124">
        <f t="shared" si="0"/>
        <v>11.3889</v>
      </c>
      <c r="K18" s="124">
        <f t="shared" si="0"/>
        <v>0.97929999999999995</v>
      </c>
      <c r="L18" s="125">
        <v>0.2</v>
      </c>
      <c r="M18" s="126">
        <f t="shared" si="1"/>
        <v>2277.7800000000002</v>
      </c>
    </row>
    <row r="19" spans="2:13">
      <c r="B19" s="360"/>
      <c r="C19" s="361"/>
      <c r="D19" s="67" t="s">
        <v>87</v>
      </c>
      <c r="E19" s="51" t="s">
        <v>0</v>
      </c>
      <c r="F19" s="51" t="s">
        <v>88</v>
      </c>
      <c r="G19" s="127">
        <v>52080</v>
      </c>
      <c r="H19" s="123">
        <f t="shared" si="2"/>
        <v>14.466699999999999</v>
      </c>
      <c r="I19" s="124">
        <f t="shared" si="4"/>
        <v>1.2439</v>
      </c>
      <c r="J19" s="124">
        <f t="shared" si="0"/>
        <v>14.466699999999999</v>
      </c>
      <c r="K19" s="124">
        <f t="shared" si="0"/>
        <v>1.2439</v>
      </c>
      <c r="L19" s="125">
        <v>0.28000000000000003</v>
      </c>
      <c r="M19" s="126">
        <f t="shared" si="1"/>
        <v>4050.6759999999999</v>
      </c>
    </row>
    <row r="20" spans="2:13">
      <c r="B20" s="360"/>
      <c r="C20" s="361"/>
      <c r="D20" s="67" t="s">
        <v>89</v>
      </c>
      <c r="E20" s="51" t="s">
        <v>0</v>
      </c>
      <c r="F20" s="51" t="s">
        <v>88</v>
      </c>
      <c r="G20" s="127">
        <v>44000</v>
      </c>
      <c r="H20" s="123">
        <f t="shared" si="2"/>
        <v>12.222200000000001</v>
      </c>
      <c r="I20" s="124">
        <f t="shared" si="4"/>
        <v>1.0508999999999999</v>
      </c>
      <c r="J20" s="124">
        <f t="shared" si="0"/>
        <v>12.222200000000001</v>
      </c>
      <c r="K20" s="124">
        <f t="shared" si="0"/>
        <v>1.0508999999999999</v>
      </c>
      <c r="L20" s="128">
        <v>0.215</v>
      </c>
      <c r="M20" s="126">
        <f t="shared" si="1"/>
        <v>2627.7730000000001</v>
      </c>
    </row>
    <row r="21" spans="2:13">
      <c r="B21" s="360"/>
      <c r="C21" s="361"/>
      <c r="D21" s="67" t="s">
        <v>90</v>
      </c>
      <c r="E21" s="51" t="s">
        <v>54</v>
      </c>
      <c r="F21" s="51" t="s">
        <v>43</v>
      </c>
      <c r="G21" s="127">
        <v>44799</v>
      </c>
      <c r="H21" s="123">
        <f t="shared" si="2"/>
        <v>12.4442</v>
      </c>
      <c r="I21" s="124">
        <f t="shared" si="4"/>
        <v>1.07</v>
      </c>
      <c r="J21" s="124">
        <f t="shared" si="0"/>
        <v>12.4442</v>
      </c>
      <c r="K21" s="124">
        <f t="shared" si="0"/>
        <v>1.07</v>
      </c>
      <c r="L21" s="125">
        <v>0.25</v>
      </c>
      <c r="M21" s="126">
        <f t="shared" si="1"/>
        <v>3111.05</v>
      </c>
    </row>
    <row r="22" spans="2:13">
      <c r="B22" s="360"/>
      <c r="C22" s="361"/>
      <c r="D22" s="67" t="s">
        <v>91</v>
      </c>
      <c r="E22" s="51" t="s">
        <v>54</v>
      </c>
      <c r="F22" s="51" t="s">
        <v>44</v>
      </c>
      <c r="G22" s="122">
        <v>42692</v>
      </c>
      <c r="H22" s="123">
        <f t="shared" si="2"/>
        <v>11.8589</v>
      </c>
      <c r="I22" s="124">
        <f t="shared" si="4"/>
        <v>1.0197000000000001</v>
      </c>
      <c r="J22" s="124">
        <f t="shared" si="0"/>
        <v>11.8589</v>
      </c>
      <c r="K22" s="124">
        <f t="shared" si="0"/>
        <v>1.0197000000000001</v>
      </c>
      <c r="L22" s="125">
        <v>0.27</v>
      </c>
      <c r="M22" s="126">
        <f t="shared" si="1"/>
        <v>3201.9029999999998</v>
      </c>
    </row>
    <row r="23" spans="2:13">
      <c r="B23" s="360"/>
      <c r="C23" s="361"/>
      <c r="D23" s="67" t="s">
        <v>92</v>
      </c>
      <c r="E23" s="51" t="s">
        <v>54</v>
      </c>
      <c r="F23" s="51" t="s">
        <v>93</v>
      </c>
      <c r="G23" s="122">
        <v>42692</v>
      </c>
      <c r="H23" s="123">
        <f t="shared" si="2"/>
        <v>11.8589</v>
      </c>
      <c r="I23" s="124">
        <f t="shared" si="4"/>
        <v>1.0197000000000001</v>
      </c>
      <c r="J23" s="124">
        <f t="shared" si="0"/>
        <v>11.8589</v>
      </c>
      <c r="K23" s="124">
        <f t="shared" si="0"/>
        <v>1.0197000000000001</v>
      </c>
      <c r="L23" s="125">
        <v>0.28000000000000003</v>
      </c>
      <c r="M23" s="126">
        <f t="shared" si="1"/>
        <v>3320.4920000000002</v>
      </c>
    </row>
    <row r="24" spans="2:13" ht="29.45" customHeight="1">
      <c r="B24" s="360"/>
      <c r="C24" s="361"/>
      <c r="D24" s="68" t="s">
        <v>94</v>
      </c>
      <c r="E24" s="51" t="s">
        <v>0</v>
      </c>
      <c r="F24" s="51" t="s">
        <v>5</v>
      </c>
      <c r="G24" s="127">
        <v>40819</v>
      </c>
      <c r="H24" s="123">
        <f t="shared" si="2"/>
        <v>11.3386</v>
      </c>
      <c r="I24" s="124">
        <f t="shared" si="4"/>
        <v>0.97489999999999999</v>
      </c>
      <c r="J24" s="124">
        <f t="shared" si="0"/>
        <v>11.3386</v>
      </c>
      <c r="K24" s="124">
        <f t="shared" si="0"/>
        <v>0.97489999999999999</v>
      </c>
      <c r="L24" s="125">
        <v>0.28000000000000003</v>
      </c>
      <c r="M24" s="126">
        <f t="shared" si="1"/>
        <v>3174.808</v>
      </c>
    </row>
    <row r="25" spans="2:13">
      <c r="B25" s="360"/>
      <c r="C25" s="361"/>
      <c r="D25" s="67" t="s">
        <v>95</v>
      </c>
      <c r="E25" s="51" t="s">
        <v>0</v>
      </c>
      <c r="F25" s="51" t="s">
        <v>5</v>
      </c>
      <c r="G25" s="127">
        <v>40819</v>
      </c>
      <c r="H25" s="123">
        <f t="shared" si="2"/>
        <v>11.3386</v>
      </c>
      <c r="I25" s="124">
        <f t="shared" si="4"/>
        <v>0.97489999999999999</v>
      </c>
      <c r="J25" s="124">
        <f t="shared" si="0"/>
        <v>11.3386</v>
      </c>
      <c r="K25" s="124">
        <f t="shared" si="0"/>
        <v>0.97489999999999999</v>
      </c>
      <c r="L25" s="125">
        <v>0.28000000000000003</v>
      </c>
      <c r="M25" s="126">
        <f t="shared" si="1"/>
        <v>3174.808</v>
      </c>
    </row>
    <row r="26" spans="2:13">
      <c r="B26" s="360"/>
      <c r="C26" s="361"/>
      <c r="D26" s="67" t="s">
        <v>96</v>
      </c>
      <c r="E26" s="51" t="s">
        <v>0</v>
      </c>
      <c r="F26" s="51" t="s">
        <v>5</v>
      </c>
      <c r="G26" s="127">
        <v>41242</v>
      </c>
      <c r="H26" s="123">
        <f t="shared" si="2"/>
        <v>11.456099999999999</v>
      </c>
      <c r="I26" s="124">
        <f t="shared" si="4"/>
        <v>0.98499999999999999</v>
      </c>
      <c r="J26" s="124">
        <f t="shared" si="0"/>
        <v>11.456099999999999</v>
      </c>
      <c r="K26" s="124">
        <f t="shared" si="0"/>
        <v>0.98499999999999999</v>
      </c>
      <c r="L26" s="125">
        <v>0.28000000000000003</v>
      </c>
      <c r="M26" s="126">
        <f t="shared" si="1"/>
        <v>3207.7080000000001</v>
      </c>
    </row>
    <row r="27" spans="2:13">
      <c r="B27" s="360"/>
      <c r="C27" s="361"/>
      <c r="D27" s="67" t="s">
        <v>20</v>
      </c>
      <c r="E27" s="51" t="s">
        <v>0</v>
      </c>
      <c r="F27" s="51" t="s">
        <v>6</v>
      </c>
      <c r="G27" s="122">
        <v>38000</v>
      </c>
      <c r="H27" s="123">
        <f t="shared" si="2"/>
        <v>10.5556</v>
      </c>
      <c r="I27" s="124">
        <f t="shared" si="4"/>
        <v>0.90759999999999996</v>
      </c>
      <c r="J27" s="124">
        <f t="shared" si="0"/>
        <v>10.5556</v>
      </c>
      <c r="K27" s="124">
        <f t="shared" si="0"/>
        <v>0.90759999999999996</v>
      </c>
      <c r="L27" s="125">
        <v>0.35</v>
      </c>
      <c r="M27" s="126">
        <f t="shared" si="1"/>
        <v>3694.46</v>
      </c>
    </row>
    <row r="28" spans="2:13">
      <c r="B28" s="360"/>
      <c r="C28" s="361"/>
      <c r="D28" s="67" t="s">
        <v>21</v>
      </c>
      <c r="E28" s="51" t="s">
        <v>0</v>
      </c>
      <c r="F28" s="51" t="s">
        <v>97</v>
      </c>
      <c r="G28" s="122">
        <v>47311</v>
      </c>
      <c r="H28" s="123">
        <f t="shared" si="2"/>
        <v>13.1419</v>
      </c>
      <c r="I28" s="124">
        <f t="shared" si="4"/>
        <v>1.1299999999999999</v>
      </c>
      <c r="J28" s="124">
        <f t="shared" si="0"/>
        <v>13.1419</v>
      </c>
      <c r="K28" s="124">
        <f t="shared" si="0"/>
        <v>1.1299999999999999</v>
      </c>
      <c r="L28" s="125">
        <v>0.23</v>
      </c>
      <c r="M28" s="126">
        <f t="shared" si="1"/>
        <v>3022.6370000000002</v>
      </c>
    </row>
    <row r="29" spans="2:13">
      <c r="B29" s="360"/>
      <c r="C29" s="361"/>
      <c r="D29" s="67" t="s">
        <v>105</v>
      </c>
      <c r="E29" s="51" t="s">
        <v>0</v>
      </c>
      <c r="F29" s="51" t="s">
        <v>97</v>
      </c>
      <c r="G29" s="122">
        <v>46080</v>
      </c>
      <c r="H29" s="123">
        <f t="shared" si="2"/>
        <v>12.8</v>
      </c>
      <c r="I29" s="124">
        <f t="shared" si="4"/>
        <v>1.1006</v>
      </c>
      <c r="J29" s="124">
        <f t="shared" si="0"/>
        <v>12.8</v>
      </c>
      <c r="K29" s="124">
        <f t="shared" si="0"/>
        <v>1.1006</v>
      </c>
      <c r="L29" s="128">
        <v>0.22700000000000001</v>
      </c>
      <c r="M29" s="126">
        <f t="shared" si="1"/>
        <v>2905.6</v>
      </c>
    </row>
    <row r="30" spans="2:13" ht="18">
      <c r="B30" s="360"/>
      <c r="C30" s="361"/>
      <c r="D30" s="67" t="s">
        <v>22</v>
      </c>
      <c r="E30" s="51" t="s">
        <v>165</v>
      </c>
      <c r="F30" s="51" t="s">
        <v>7</v>
      </c>
      <c r="G30" s="122">
        <v>37042</v>
      </c>
      <c r="H30" s="123">
        <f t="shared" si="2"/>
        <v>10.289400000000001</v>
      </c>
      <c r="I30" s="124">
        <f t="shared" si="4"/>
        <v>0.88470000000000004</v>
      </c>
      <c r="J30" s="124">
        <f t="shared" si="0"/>
        <v>10.289400000000001</v>
      </c>
      <c r="K30" s="124">
        <f t="shared" si="0"/>
        <v>0.88470000000000004</v>
      </c>
      <c r="L30" s="125">
        <v>0.2</v>
      </c>
      <c r="M30" s="126">
        <f t="shared" si="1"/>
        <v>2057.88</v>
      </c>
    </row>
    <row r="31" spans="2:13" ht="18">
      <c r="B31" s="360"/>
      <c r="C31" s="361"/>
      <c r="D31" s="67" t="s">
        <v>98</v>
      </c>
      <c r="E31" s="51" t="s">
        <v>165</v>
      </c>
      <c r="F31" s="51" t="s">
        <v>7</v>
      </c>
      <c r="G31" s="122">
        <v>37042</v>
      </c>
      <c r="H31" s="123">
        <f t="shared" si="2"/>
        <v>10.289400000000001</v>
      </c>
      <c r="I31" s="124">
        <f t="shared" si="4"/>
        <v>0.88470000000000004</v>
      </c>
      <c r="J31" s="124">
        <f t="shared" si="0"/>
        <v>10.289400000000001</v>
      </c>
      <c r="K31" s="124">
        <f t="shared" si="0"/>
        <v>0.88470000000000004</v>
      </c>
      <c r="L31" s="125">
        <v>0.22</v>
      </c>
      <c r="M31" s="126">
        <f t="shared" si="1"/>
        <v>2263.6680000000001</v>
      </c>
    </row>
    <row r="32" spans="2:13" ht="18">
      <c r="B32" s="360"/>
      <c r="C32" s="361"/>
      <c r="D32" s="67" t="s">
        <v>23</v>
      </c>
      <c r="E32" s="51" t="s">
        <v>165</v>
      </c>
      <c r="F32" s="51" t="s">
        <v>8</v>
      </c>
      <c r="G32" s="122">
        <v>19500</v>
      </c>
      <c r="H32" s="123">
        <f t="shared" si="2"/>
        <v>5.4166999999999996</v>
      </c>
      <c r="I32" s="124">
        <f t="shared" si="4"/>
        <v>0.46579999999999999</v>
      </c>
      <c r="J32" s="124">
        <f t="shared" si="0"/>
        <v>5.4166999999999996</v>
      </c>
      <c r="K32" s="124">
        <f t="shared" si="0"/>
        <v>0.46579999999999999</v>
      </c>
      <c r="L32" s="125">
        <v>0.2</v>
      </c>
      <c r="M32" s="126">
        <f t="shared" si="1"/>
        <v>1083.3399999999999</v>
      </c>
    </row>
    <row r="33" spans="2:13" ht="18">
      <c r="B33" s="360"/>
      <c r="C33" s="361"/>
      <c r="D33" s="67" t="s">
        <v>24</v>
      </c>
      <c r="E33" s="51" t="s">
        <v>183</v>
      </c>
      <c r="F33" s="51" t="s">
        <v>9</v>
      </c>
      <c r="G33" s="127">
        <v>17956</v>
      </c>
      <c r="H33" s="123">
        <f t="shared" si="2"/>
        <v>4.9878</v>
      </c>
      <c r="I33" s="124">
        <f t="shared" si="4"/>
        <v>0.4289</v>
      </c>
      <c r="J33" s="124">
        <f t="shared" si="0"/>
        <v>4.9878</v>
      </c>
      <c r="K33" s="124">
        <f t="shared" si="0"/>
        <v>0.4289</v>
      </c>
      <c r="L33" s="129">
        <v>9.7999999999999997E-3</v>
      </c>
      <c r="M33" s="126">
        <f t="shared" si="1"/>
        <v>48.880400000000002</v>
      </c>
    </row>
    <row r="34" spans="2:13">
      <c r="B34" s="360"/>
      <c r="C34" s="361"/>
      <c r="D34" s="67" t="s">
        <v>99</v>
      </c>
      <c r="E34" s="51" t="s">
        <v>0</v>
      </c>
      <c r="F34" s="51" t="s">
        <v>100</v>
      </c>
      <c r="G34" s="122">
        <v>17756</v>
      </c>
      <c r="H34" s="123">
        <f t="shared" si="2"/>
        <v>4.9321999999999999</v>
      </c>
      <c r="I34" s="124">
        <f t="shared" si="4"/>
        <v>0.42409999999999998</v>
      </c>
      <c r="J34" s="124">
        <f t="shared" si="0"/>
        <v>4.9321999999999999</v>
      </c>
      <c r="K34" s="124">
        <f t="shared" si="0"/>
        <v>0.42409999999999998</v>
      </c>
      <c r="L34" s="129">
        <v>2.6700000000000002E-2</v>
      </c>
      <c r="M34" s="126">
        <f t="shared" si="1"/>
        <v>131.68969999999999</v>
      </c>
    </row>
    <row r="35" spans="2:13">
      <c r="B35" s="360"/>
      <c r="C35" s="361"/>
      <c r="D35" s="67" t="s">
        <v>101</v>
      </c>
      <c r="E35" s="51" t="s">
        <v>0</v>
      </c>
      <c r="F35" s="51" t="s">
        <v>102</v>
      </c>
      <c r="G35" s="122">
        <v>18497</v>
      </c>
      <c r="H35" s="123">
        <f t="shared" si="2"/>
        <v>5.1380999999999997</v>
      </c>
      <c r="I35" s="124">
        <f t="shared" si="4"/>
        <v>0.44180000000000003</v>
      </c>
      <c r="J35" s="124">
        <f t="shared" si="0"/>
        <v>5.1380999999999997</v>
      </c>
      <c r="K35" s="124">
        <f t="shared" si="0"/>
        <v>0.44180000000000003</v>
      </c>
      <c r="L35" s="129">
        <v>2.9399999999999999E-2</v>
      </c>
      <c r="M35" s="126">
        <f t="shared" si="1"/>
        <v>151.06010000000001</v>
      </c>
    </row>
    <row r="36" spans="2:13" ht="18">
      <c r="B36" s="360"/>
      <c r="C36" s="361"/>
      <c r="D36" s="67" t="s">
        <v>104</v>
      </c>
      <c r="E36" s="51" t="s">
        <v>184</v>
      </c>
      <c r="F36" s="51" t="s">
        <v>103</v>
      </c>
      <c r="G36" s="122">
        <v>10971</v>
      </c>
      <c r="H36" s="123">
        <f t="shared" si="2"/>
        <v>3.0474999999999999</v>
      </c>
      <c r="I36" s="124">
        <f t="shared" si="4"/>
        <v>0.26200000000000001</v>
      </c>
      <c r="J36" s="124">
        <f t="shared" si="0"/>
        <v>3.0474999999999999</v>
      </c>
      <c r="K36" s="124">
        <f t="shared" si="0"/>
        <v>0.26200000000000001</v>
      </c>
      <c r="L36" s="129">
        <v>2.12E-2</v>
      </c>
      <c r="M36" s="126">
        <f t="shared" si="1"/>
        <v>64.606999999999999</v>
      </c>
    </row>
    <row r="37" spans="2:13">
      <c r="B37" s="360"/>
      <c r="C37" s="361"/>
      <c r="D37" s="67" t="s">
        <v>48</v>
      </c>
      <c r="E37" s="51" t="s">
        <v>0</v>
      </c>
      <c r="F37" s="51" t="s">
        <v>10</v>
      </c>
      <c r="G37" s="122">
        <v>30000</v>
      </c>
      <c r="H37" s="123">
        <f t="shared" si="2"/>
        <v>8.3332999999999995</v>
      </c>
      <c r="I37" s="124">
        <f t="shared" si="4"/>
        <v>0.71650000000000003</v>
      </c>
      <c r="J37" s="124">
        <f t="shared" si="0"/>
        <v>8.3332999999999995</v>
      </c>
      <c r="K37" s="124">
        <f t="shared" si="0"/>
        <v>0.71650000000000003</v>
      </c>
      <c r="L37" s="125">
        <v>0.35</v>
      </c>
      <c r="M37" s="126">
        <f t="shared" si="1"/>
        <v>2916.6550000000002</v>
      </c>
    </row>
    <row r="38" spans="2:13">
      <c r="B38" s="360"/>
      <c r="C38" s="361"/>
      <c r="D38" s="89" t="s">
        <v>49</v>
      </c>
      <c r="E38" s="51" t="s">
        <v>0</v>
      </c>
      <c r="F38" s="56" t="s">
        <v>55</v>
      </c>
      <c r="G38" s="127">
        <v>17680</v>
      </c>
      <c r="H38" s="123">
        <f t="shared" si="2"/>
        <v>4.9111000000000002</v>
      </c>
      <c r="I38" s="124">
        <f t="shared" si="4"/>
        <v>0.42230000000000001</v>
      </c>
      <c r="J38" s="124">
        <f t="shared" si="0"/>
        <v>4.9111000000000002</v>
      </c>
      <c r="K38" s="124">
        <f t="shared" si="0"/>
        <v>0.42230000000000001</v>
      </c>
      <c r="L38" s="125">
        <v>0.04</v>
      </c>
      <c r="M38" s="126">
        <f t="shared" si="1"/>
        <v>196.44399999999999</v>
      </c>
    </row>
    <row r="39" spans="2:13" ht="15.75" customHeight="1">
      <c r="B39" s="360"/>
      <c r="C39" s="361"/>
      <c r="D39" s="89" t="s">
        <v>50</v>
      </c>
      <c r="E39" s="56" t="s">
        <v>0</v>
      </c>
      <c r="F39" s="56" t="s">
        <v>56</v>
      </c>
      <c r="G39" s="127">
        <v>14500</v>
      </c>
      <c r="H39" s="123">
        <f t="shared" si="2"/>
        <v>4.0278</v>
      </c>
      <c r="I39" s="124">
        <f t="shared" si="4"/>
        <v>0.3463</v>
      </c>
      <c r="J39" s="124">
        <f t="shared" si="0"/>
        <v>4.0278</v>
      </c>
      <c r="K39" s="124">
        <f t="shared" si="0"/>
        <v>0.3463</v>
      </c>
      <c r="L39" s="130">
        <v>0.04</v>
      </c>
      <c r="M39" s="126">
        <f t="shared" si="1"/>
        <v>161.11199999999999</v>
      </c>
    </row>
    <row r="40" spans="2:13" ht="15" customHeight="1">
      <c r="B40" s="360"/>
      <c r="C40" s="361"/>
      <c r="D40" s="90" t="s">
        <v>25</v>
      </c>
      <c r="E40" s="56" t="s">
        <v>0</v>
      </c>
      <c r="F40" s="135"/>
      <c r="G40" s="136"/>
      <c r="H40" s="137">
        <f t="shared" si="2"/>
        <v>0</v>
      </c>
      <c r="I40" s="124">
        <f t="shared" si="4"/>
        <v>0</v>
      </c>
      <c r="J40" s="124">
        <f t="shared" si="0"/>
        <v>0</v>
      </c>
      <c r="K40" s="124">
        <f t="shared" si="0"/>
        <v>0</v>
      </c>
      <c r="L40" s="138"/>
      <c r="M40" s="139">
        <f t="shared" si="1"/>
        <v>0</v>
      </c>
    </row>
    <row r="41" spans="2:13" ht="14.25" customHeight="1">
      <c r="B41" s="360"/>
      <c r="C41" s="361"/>
      <c r="D41" s="90" t="s">
        <v>26</v>
      </c>
      <c r="E41" s="56" t="s">
        <v>0</v>
      </c>
      <c r="F41" s="135"/>
      <c r="G41" s="136"/>
      <c r="H41" s="137">
        <f t="shared" si="2"/>
        <v>0</v>
      </c>
      <c r="I41" s="124">
        <f t="shared" si="4"/>
        <v>0</v>
      </c>
      <c r="J41" s="124">
        <f t="shared" si="0"/>
        <v>0</v>
      </c>
      <c r="K41" s="124">
        <f t="shared" si="0"/>
        <v>0</v>
      </c>
      <c r="L41" s="138"/>
      <c r="M41" s="139">
        <f t="shared" si="1"/>
        <v>0</v>
      </c>
    </row>
    <row r="42" spans="2:13" ht="11.25" customHeight="1">
      <c r="B42" s="360"/>
      <c r="C42" s="361"/>
      <c r="D42" s="90" t="s">
        <v>203</v>
      </c>
      <c r="E42" s="56" t="s">
        <v>0</v>
      </c>
      <c r="F42" s="135" t="s">
        <v>204</v>
      </c>
      <c r="G42" s="136">
        <v>43700</v>
      </c>
      <c r="H42" s="137">
        <f>ROUND(G42/3600,4)</f>
        <v>12.1389</v>
      </c>
      <c r="I42" s="161">
        <f t="shared" si="4"/>
        <v>1.0438000000000001</v>
      </c>
      <c r="J42" s="161">
        <f t="shared" si="0"/>
        <v>12.1389</v>
      </c>
      <c r="K42" s="124">
        <f t="shared" si="0"/>
        <v>1.0438000000000001</v>
      </c>
      <c r="L42" s="138">
        <v>0.25</v>
      </c>
      <c r="M42" s="139">
        <f t="shared" si="1"/>
        <v>3034.7249999999999</v>
      </c>
    </row>
    <row r="43" spans="2:13" ht="12.75" customHeight="1">
      <c r="B43" s="360"/>
      <c r="C43" s="361"/>
      <c r="D43" s="90" t="s">
        <v>205</v>
      </c>
      <c r="E43" s="56" t="s">
        <v>0</v>
      </c>
      <c r="F43" s="135" t="s">
        <v>206</v>
      </c>
      <c r="G43" s="136">
        <v>10000</v>
      </c>
      <c r="H43" s="137">
        <f t="shared" ref="H43" si="5">ROUND(G43/3600,4)</f>
        <v>2.7778</v>
      </c>
      <c r="I43" s="161">
        <f t="shared" si="4"/>
        <v>0.23880000000000001</v>
      </c>
      <c r="J43" s="161">
        <f t="shared" si="0"/>
        <v>2.7778</v>
      </c>
      <c r="K43" s="124">
        <f t="shared" si="0"/>
        <v>0.23880000000000001</v>
      </c>
      <c r="L43" s="138">
        <v>0.38</v>
      </c>
      <c r="M43" s="139">
        <f t="shared" si="1"/>
        <v>1055.5640000000001</v>
      </c>
    </row>
    <row r="44" spans="2:13" ht="11.25" customHeight="1">
      <c r="B44" s="360"/>
      <c r="C44" s="361"/>
      <c r="D44" s="90" t="s">
        <v>76</v>
      </c>
      <c r="E44" s="135"/>
      <c r="F44" s="135"/>
      <c r="G44" s="136"/>
      <c r="H44" s="137">
        <f t="shared" si="2"/>
        <v>0</v>
      </c>
      <c r="I44" s="124">
        <f t="shared" si="4"/>
        <v>0</v>
      </c>
      <c r="J44" s="124">
        <f t="shared" si="0"/>
        <v>0</v>
      </c>
      <c r="K44" s="124">
        <f t="shared" si="0"/>
        <v>0</v>
      </c>
      <c r="L44" s="138"/>
      <c r="M44" s="139">
        <f t="shared" si="1"/>
        <v>0</v>
      </c>
    </row>
    <row r="45" spans="2:13" ht="15.75" customHeight="1" thickBot="1">
      <c r="B45" s="362"/>
      <c r="C45" s="363"/>
      <c r="D45" s="92" t="s">
        <v>77</v>
      </c>
      <c r="E45" s="158"/>
      <c r="F45" s="158"/>
      <c r="G45" s="159"/>
      <c r="H45" s="145">
        <f t="shared" si="2"/>
        <v>0</v>
      </c>
      <c r="I45" s="134">
        <f t="shared" si="4"/>
        <v>0</v>
      </c>
      <c r="J45" s="134">
        <f t="shared" si="0"/>
        <v>0</v>
      </c>
      <c r="K45" s="134">
        <f t="shared" si="0"/>
        <v>0</v>
      </c>
      <c r="L45" s="146"/>
      <c r="M45" s="147">
        <f t="shared" si="1"/>
        <v>0</v>
      </c>
    </row>
    <row r="46" spans="2:13" ht="15" customHeight="1">
      <c r="B46" s="364" t="s">
        <v>51</v>
      </c>
      <c r="C46" s="366" t="s">
        <v>52</v>
      </c>
      <c r="D46" s="88" t="s">
        <v>29</v>
      </c>
      <c r="E46" s="140" t="s">
        <v>185</v>
      </c>
      <c r="F46" s="140" t="s">
        <v>11</v>
      </c>
      <c r="G46" s="148">
        <v>3600</v>
      </c>
      <c r="H46" s="149">
        <f t="shared" si="2"/>
        <v>1</v>
      </c>
      <c r="I46" s="150">
        <f t="shared" si="4"/>
        <v>8.5999999999999993E-2</v>
      </c>
      <c r="J46" s="150">
        <f>ROUND(H46/0.64,4)</f>
        <v>1.5625</v>
      </c>
      <c r="K46" s="150">
        <f>ROUND(I46/0.64,4)</f>
        <v>0.13439999999999999</v>
      </c>
      <c r="L46" s="151">
        <v>0.28699999999999998</v>
      </c>
      <c r="M46" s="152">
        <f t="shared" si="1"/>
        <v>287</v>
      </c>
    </row>
    <row r="47" spans="2:13" ht="16.5" customHeight="1">
      <c r="B47" s="364"/>
      <c r="C47" s="367"/>
      <c r="D47" s="67" t="s">
        <v>30</v>
      </c>
      <c r="E47" s="140" t="s">
        <v>185</v>
      </c>
      <c r="F47" s="56" t="s">
        <v>11</v>
      </c>
      <c r="G47" s="127">
        <v>3600</v>
      </c>
      <c r="H47" s="137">
        <f t="shared" si="2"/>
        <v>1</v>
      </c>
      <c r="I47" s="124">
        <f t="shared" si="4"/>
        <v>8.5999999999999993E-2</v>
      </c>
      <c r="J47" s="124">
        <f>ROUND(H47/0.64,4)</f>
        <v>1.5625</v>
      </c>
      <c r="K47" s="124">
        <f>ROUND(I47/0.64,4)</f>
        <v>0.13439999999999999</v>
      </c>
      <c r="L47" s="131">
        <v>0.28699999999999998</v>
      </c>
      <c r="M47" s="139">
        <f t="shared" si="1"/>
        <v>287</v>
      </c>
    </row>
    <row r="48" spans="2:13" ht="16.5" customHeight="1">
      <c r="B48" s="364"/>
      <c r="C48" s="368" t="s">
        <v>53</v>
      </c>
      <c r="D48" s="68" t="s">
        <v>32</v>
      </c>
      <c r="E48" s="140" t="s">
        <v>185</v>
      </c>
      <c r="F48" s="141" t="s">
        <v>11</v>
      </c>
      <c r="G48" s="127">
        <v>3600</v>
      </c>
      <c r="H48" s="137">
        <f t="shared" si="2"/>
        <v>1</v>
      </c>
      <c r="I48" s="124">
        <f t="shared" si="4"/>
        <v>8.5999999999999993E-2</v>
      </c>
      <c r="J48" s="124">
        <f>ROUND(H48/1,4)</f>
        <v>1</v>
      </c>
      <c r="K48" s="124">
        <f>ROUND(I48/1,4)</f>
        <v>8.5999999999999993E-2</v>
      </c>
      <c r="L48" s="132">
        <v>0</v>
      </c>
      <c r="M48" s="139">
        <f t="shared" si="1"/>
        <v>0</v>
      </c>
    </row>
    <row r="49" spans="2:13" ht="16.5" customHeight="1">
      <c r="B49" s="364"/>
      <c r="C49" s="369"/>
      <c r="D49" s="67" t="s">
        <v>33</v>
      </c>
      <c r="E49" s="140" t="s">
        <v>185</v>
      </c>
      <c r="F49" s="56" t="s">
        <v>11</v>
      </c>
      <c r="G49" s="127">
        <v>3600</v>
      </c>
      <c r="H49" s="137">
        <f t="shared" si="2"/>
        <v>1</v>
      </c>
      <c r="I49" s="124">
        <f t="shared" si="4"/>
        <v>8.5999999999999993E-2</v>
      </c>
      <c r="J49" s="124">
        <f t="shared" ref="J49:K58" si="6">ROUND(H49/1,4)</f>
        <v>1</v>
      </c>
      <c r="K49" s="124">
        <f>ROUND(I49/1,4)</f>
        <v>8.5999999999999993E-2</v>
      </c>
      <c r="L49" s="132">
        <v>0</v>
      </c>
      <c r="M49" s="139">
        <f t="shared" si="1"/>
        <v>0</v>
      </c>
    </row>
    <row r="50" spans="2:13" ht="16.5" customHeight="1">
      <c r="B50" s="364"/>
      <c r="C50" s="369"/>
      <c r="D50" s="91" t="s">
        <v>27</v>
      </c>
      <c r="E50" s="140" t="s">
        <v>185</v>
      </c>
      <c r="F50" s="56" t="s">
        <v>11</v>
      </c>
      <c r="G50" s="127">
        <v>3600</v>
      </c>
      <c r="H50" s="137">
        <f t="shared" si="2"/>
        <v>1</v>
      </c>
      <c r="I50" s="124">
        <f t="shared" si="4"/>
        <v>8.5999999999999993E-2</v>
      </c>
      <c r="J50" s="124">
        <f t="shared" si="6"/>
        <v>1</v>
      </c>
      <c r="K50" s="124">
        <f>ROUND(I50/1,4)</f>
        <v>8.5999999999999993E-2</v>
      </c>
      <c r="L50" s="142"/>
      <c r="M50" s="139">
        <f t="shared" si="1"/>
        <v>0</v>
      </c>
    </row>
    <row r="51" spans="2:13" ht="15" customHeight="1" thickBot="1">
      <c r="B51" s="365"/>
      <c r="C51" s="370"/>
      <c r="D51" s="153" t="s">
        <v>28</v>
      </c>
      <c r="E51" s="143" t="s">
        <v>185</v>
      </c>
      <c r="F51" s="144" t="s">
        <v>11</v>
      </c>
      <c r="G51" s="133">
        <v>3600</v>
      </c>
      <c r="H51" s="145">
        <f t="shared" si="2"/>
        <v>1</v>
      </c>
      <c r="I51" s="134">
        <f t="shared" si="4"/>
        <v>8.5999999999999993E-2</v>
      </c>
      <c r="J51" s="134">
        <f t="shared" si="6"/>
        <v>1</v>
      </c>
      <c r="K51" s="134">
        <f>ROUND(I51/1,4)</f>
        <v>8.5999999999999993E-2</v>
      </c>
      <c r="L51" s="154"/>
      <c r="M51" s="147">
        <f t="shared" si="1"/>
        <v>0</v>
      </c>
    </row>
    <row r="52" spans="2:13" ht="15" customHeight="1">
      <c r="B52" s="364" t="s">
        <v>31</v>
      </c>
      <c r="C52" s="366" t="s">
        <v>52</v>
      </c>
      <c r="D52" s="73" t="s">
        <v>61</v>
      </c>
      <c r="E52" s="140" t="s">
        <v>185</v>
      </c>
      <c r="F52" s="140" t="s">
        <v>11</v>
      </c>
      <c r="G52" s="148">
        <v>3600</v>
      </c>
      <c r="H52" s="149">
        <f t="shared" si="2"/>
        <v>1</v>
      </c>
      <c r="I52" s="150">
        <f t="shared" si="4"/>
        <v>8.5999999999999993E-2</v>
      </c>
      <c r="J52" s="150">
        <f>ROUND(H52/0.3317,4)</f>
        <v>3.0148000000000001</v>
      </c>
      <c r="K52" s="150">
        <f>ROUND(I52/0.3317,4)</f>
        <v>0.25929999999999997</v>
      </c>
      <c r="L52" s="151">
        <v>1.099</v>
      </c>
      <c r="M52" s="152">
        <f t="shared" si="1"/>
        <v>1099</v>
      </c>
    </row>
    <row r="53" spans="2:13" ht="15" customHeight="1">
      <c r="B53" s="378"/>
      <c r="C53" s="367"/>
      <c r="D53" s="68" t="s">
        <v>62</v>
      </c>
      <c r="E53" s="140" t="s">
        <v>185</v>
      </c>
      <c r="F53" s="56" t="s">
        <v>11</v>
      </c>
      <c r="G53" s="127">
        <v>3600</v>
      </c>
      <c r="H53" s="137">
        <f t="shared" si="2"/>
        <v>1</v>
      </c>
      <c r="I53" s="124">
        <f t="shared" si="4"/>
        <v>8.5999999999999993E-2</v>
      </c>
      <c r="J53" s="124">
        <f>ROUND(H53/0.3317,4)</f>
        <v>3.0148000000000001</v>
      </c>
      <c r="K53" s="124">
        <f>ROUND(I53/0.3317,4)</f>
        <v>0.25929999999999997</v>
      </c>
      <c r="L53" s="131">
        <v>1.099</v>
      </c>
      <c r="M53" s="139">
        <f t="shared" si="1"/>
        <v>1099</v>
      </c>
    </row>
    <row r="54" spans="2:13" ht="15" customHeight="1">
      <c r="B54" s="378"/>
      <c r="C54" s="380" t="s">
        <v>53</v>
      </c>
      <c r="D54" s="68" t="s">
        <v>32</v>
      </c>
      <c r="E54" s="140" t="s">
        <v>185</v>
      </c>
      <c r="F54" s="56" t="s">
        <v>11</v>
      </c>
      <c r="G54" s="127">
        <v>3600</v>
      </c>
      <c r="H54" s="137">
        <f t="shared" si="2"/>
        <v>1</v>
      </c>
      <c r="I54" s="124">
        <f t="shared" si="4"/>
        <v>8.5999999999999993E-2</v>
      </c>
      <c r="J54" s="124">
        <f t="shared" si="6"/>
        <v>1</v>
      </c>
      <c r="K54" s="124">
        <f t="shared" si="6"/>
        <v>8.5999999999999993E-2</v>
      </c>
      <c r="L54" s="132">
        <v>0</v>
      </c>
      <c r="M54" s="139">
        <f t="shared" si="1"/>
        <v>0</v>
      </c>
    </row>
    <row r="55" spans="2:13" ht="15" customHeight="1">
      <c r="B55" s="378"/>
      <c r="C55" s="381"/>
      <c r="D55" s="68" t="s">
        <v>33</v>
      </c>
      <c r="E55" s="140" t="s">
        <v>185</v>
      </c>
      <c r="F55" s="56" t="s">
        <v>11</v>
      </c>
      <c r="G55" s="127">
        <v>3600</v>
      </c>
      <c r="H55" s="137">
        <f t="shared" si="2"/>
        <v>1</v>
      </c>
      <c r="I55" s="124">
        <f t="shared" si="4"/>
        <v>8.5999999999999993E-2</v>
      </c>
      <c r="J55" s="124">
        <f t="shared" si="6"/>
        <v>1</v>
      </c>
      <c r="K55" s="124">
        <f t="shared" si="6"/>
        <v>8.5999999999999993E-2</v>
      </c>
      <c r="L55" s="132">
        <v>0</v>
      </c>
      <c r="M55" s="139">
        <f t="shared" si="1"/>
        <v>0</v>
      </c>
    </row>
    <row r="56" spans="2:13" ht="15" customHeight="1">
      <c r="B56" s="378"/>
      <c r="C56" s="381"/>
      <c r="D56" s="68" t="s">
        <v>34</v>
      </c>
      <c r="E56" s="140" t="s">
        <v>185</v>
      </c>
      <c r="F56" s="56" t="s">
        <v>11</v>
      </c>
      <c r="G56" s="127">
        <v>3600</v>
      </c>
      <c r="H56" s="137">
        <f t="shared" si="2"/>
        <v>1</v>
      </c>
      <c r="I56" s="124">
        <f t="shared" si="4"/>
        <v>8.5999999999999993E-2</v>
      </c>
      <c r="J56" s="124">
        <f t="shared" si="6"/>
        <v>1</v>
      </c>
      <c r="K56" s="124">
        <f t="shared" si="6"/>
        <v>8.5999999999999993E-2</v>
      </c>
      <c r="L56" s="132">
        <v>0</v>
      </c>
      <c r="M56" s="139">
        <f t="shared" si="1"/>
        <v>0</v>
      </c>
    </row>
    <row r="57" spans="2:13" ht="15" customHeight="1">
      <c r="B57" s="378"/>
      <c r="C57" s="381"/>
      <c r="D57" s="91" t="s">
        <v>27</v>
      </c>
      <c r="E57" s="140" t="s">
        <v>185</v>
      </c>
      <c r="F57" s="56" t="s">
        <v>11</v>
      </c>
      <c r="G57" s="127">
        <v>3600</v>
      </c>
      <c r="H57" s="137">
        <f t="shared" si="2"/>
        <v>1</v>
      </c>
      <c r="I57" s="124">
        <f t="shared" si="4"/>
        <v>8.5999999999999993E-2</v>
      </c>
      <c r="J57" s="124">
        <f t="shared" si="6"/>
        <v>1</v>
      </c>
      <c r="K57" s="124">
        <f t="shared" si="6"/>
        <v>8.5999999999999993E-2</v>
      </c>
      <c r="L57" s="138"/>
      <c r="M57" s="139">
        <f t="shared" si="1"/>
        <v>0</v>
      </c>
    </row>
    <row r="58" spans="2:13" ht="18" customHeight="1" thickBot="1">
      <c r="B58" s="379"/>
      <c r="C58" s="382"/>
      <c r="D58" s="92" t="s">
        <v>28</v>
      </c>
      <c r="E58" s="143" t="s">
        <v>185</v>
      </c>
      <c r="F58" s="144" t="s">
        <v>11</v>
      </c>
      <c r="G58" s="133">
        <v>3600</v>
      </c>
      <c r="H58" s="145">
        <f t="shared" si="2"/>
        <v>1</v>
      </c>
      <c r="I58" s="134">
        <f t="shared" si="4"/>
        <v>8.5999999999999993E-2</v>
      </c>
      <c r="J58" s="134">
        <f t="shared" si="6"/>
        <v>1</v>
      </c>
      <c r="K58" s="134">
        <f t="shared" si="6"/>
        <v>8.5999999999999993E-2</v>
      </c>
      <c r="L58" s="146"/>
      <c r="M58" s="147">
        <f t="shared" si="1"/>
        <v>0</v>
      </c>
    </row>
    <row r="59" spans="2:13"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</row>
    <row r="60" spans="2:13"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</row>
    <row r="61" spans="2:13"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</row>
    <row r="62" spans="2:13"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</row>
    <row r="63" spans="2:13"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</row>
    <row r="64" spans="2:13"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</row>
    <row r="65" spans="2:1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</row>
    <row r="66" spans="2:1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</row>
    <row r="67" spans="2:1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</row>
    <row r="68" spans="2:1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</row>
    <row r="69" spans="2:13"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</row>
    <row r="70" spans="2:13"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</row>
    <row r="71" spans="2:13"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</row>
    <row r="72" spans="2:13"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</row>
    <row r="73" spans="2:13"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</row>
    <row r="74" spans="2:13"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</row>
    <row r="75" spans="2:13"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</row>
    <row r="76" spans="2:13"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</row>
    <row r="77" spans="2:13"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</row>
    <row r="78" spans="2:13"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</row>
    <row r="79" spans="2:13"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</row>
    <row r="80" spans="2:13"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</row>
    <row r="81" spans="2:13"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</row>
    <row r="82" spans="2:13"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</row>
    <row r="83" spans="2:13"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</row>
    <row r="84" spans="2:13"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</row>
    <row r="85" spans="2:13"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</row>
    <row r="86" spans="2:13"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</row>
    <row r="87" spans="2:13"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</row>
    <row r="88" spans="2:13"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</row>
    <row r="89" spans="2:13"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</row>
    <row r="90" spans="2:13"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</row>
    <row r="91" spans="2:13"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</row>
    <row r="92" spans="2:13"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</row>
    <row r="93" spans="2:13"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</row>
    <row r="94" spans="2:13"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</row>
    <row r="95" spans="2:13"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</row>
    <row r="96" spans="2:13"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</row>
    <row r="97" spans="2:13">
      <c r="B97" s="78"/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</row>
    <row r="98" spans="2:13"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</row>
    <row r="99" spans="2:13"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</row>
    <row r="100" spans="2:13">
      <c r="B100" s="78"/>
      <c r="C100" s="78"/>
      <c r="D100" s="78"/>
      <c r="E100" s="78"/>
      <c r="F100" s="78"/>
      <c r="G100" s="78"/>
      <c r="H100" s="78"/>
      <c r="I100" s="78"/>
      <c r="J100" s="78"/>
      <c r="K100" s="78"/>
      <c r="L100" s="78"/>
      <c r="M100" s="78"/>
    </row>
    <row r="101" spans="2:13">
      <c r="B101" s="78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</row>
    <row r="102" spans="2:13">
      <c r="B102" s="78"/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</row>
    <row r="103" spans="2:13">
      <c r="B103" s="78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</row>
    <row r="104" spans="2:13"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</row>
    <row r="105" spans="2:13">
      <c r="B105" s="78"/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</row>
    <row r="106" spans="2:13">
      <c r="B106" s="78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</row>
    <row r="107" spans="2:13"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</row>
    <row r="108" spans="2:13">
      <c r="B108" s="78"/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</row>
    <row r="109" spans="2:13">
      <c r="B109" s="78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</row>
    <row r="110" spans="2:13">
      <c r="B110" s="78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</row>
    <row r="111" spans="2:13">
      <c r="B111" s="78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</row>
    <row r="112" spans="2:13">
      <c r="B112" s="78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</row>
    <row r="113" spans="2:13">
      <c r="B113" s="78"/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</row>
    <row r="114" spans="2:13">
      <c r="B114" s="78"/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</row>
    <row r="115" spans="2:13">
      <c r="B115" s="78"/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</row>
    <row r="116" spans="2:13">
      <c r="B116" s="78"/>
      <c r="C116" s="78"/>
      <c r="D116" s="78"/>
      <c r="E116" s="78"/>
      <c r="F116" s="78"/>
      <c r="G116" s="78"/>
      <c r="H116" s="78"/>
      <c r="I116" s="78"/>
      <c r="J116" s="78"/>
      <c r="K116" s="78"/>
      <c r="L116" s="78"/>
      <c r="M116" s="78"/>
    </row>
    <row r="117" spans="2:13"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</row>
    <row r="118" spans="2:13">
      <c r="B118" s="78"/>
      <c r="C118" s="78"/>
      <c r="D118" s="78"/>
      <c r="E118" s="78"/>
      <c r="F118" s="78"/>
      <c r="G118" s="78"/>
      <c r="H118" s="78"/>
      <c r="I118" s="78"/>
      <c r="J118" s="78"/>
      <c r="K118" s="78"/>
      <c r="L118" s="78"/>
      <c r="M118" s="78"/>
    </row>
    <row r="119" spans="2:13">
      <c r="B119" s="78"/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</row>
    <row r="120" spans="2:13">
      <c r="B120" s="78"/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</row>
    <row r="121" spans="2:13">
      <c r="B121" s="78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</row>
    <row r="122" spans="2:13">
      <c r="B122" s="78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</row>
    <row r="123" spans="2:13">
      <c r="B123" s="78"/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</row>
    <row r="124" spans="2:13">
      <c r="B124" s="78"/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</row>
    <row r="125" spans="2:13">
      <c r="B125" s="78"/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</row>
    <row r="126" spans="2:13">
      <c r="B126" s="78"/>
      <c r="C126" s="78"/>
      <c r="D126" s="78"/>
      <c r="E126" s="78"/>
      <c r="F126" s="78"/>
      <c r="G126" s="78"/>
      <c r="H126" s="78"/>
      <c r="I126" s="78"/>
      <c r="J126" s="78"/>
      <c r="K126" s="78"/>
      <c r="L126" s="78"/>
      <c r="M126" s="78"/>
    </row>
    <row r="127" spans="2:13">
      <c r="B127" s="78"/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</row>
    <row r="128" spans="2:13">
      <c r="B128" s="78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</row>
    <row r="129" spans="2:13"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</row>
    <row r="130" spans="2:13">
      <c r="B130" s="78"/>
      <c r="C130" s="78"/>
      <c r="D130" s="78"/>
      <c r="E130" s="78"/>
      <c r="F130" s="78"/>
      <c r="G130" s="78"/>
      <c r="H130" s="78"/>
      <c r="I130" s="78"/>
      <c r="J130" s="78"/>
      <c r="K130" s="78"/>
      <c r="L130" s="78"/>
      <c r="M130" s="78"/>
    </row>
    <row r="131" spans="2:13">
      <c r="B131" s="78"/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8"/>
    </row>
    <row r="132" spans="2:13">
      <c r="B132" s="78"/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</row>
    <row r="133" spans="2:13">
      <c r="B133" s="78"/>
      <c r="C133" s="78"/>
      <c r="D133" s="78"/>
      <c r="E133" s="78"/>
      <c r="F133" s="78"/>
      <c r="G133" s="78"/>
      <c r="H133" s="78"/>
      <c r="I133" s="78"/>
      <c r="J133" s="78"/>
      <c r="K133" s="78"/>
      <c r="L133" s="78"/>
      <c r="M133" s="78"/>
    </row>
    <row r="134" spans="2:13">
      <c r="B134" s="78"/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</row>
    <row r="135" spans="2:13">
      <c r="B135" s="78"/>
      <c r="C135" s="78"/>
      <c r="D135" s="78"/>
      <c r="E135" s="78"/>
      <c r="F135" s="78"/>
      <c r="G135" s="78"/>
      <c r="H135" s="78"/>
      <c r="I135" s="78"/>
      <c r="J135" s="78"/>
      <c r="K135" s="78"/>
      <c r="L135" s="78"/>
      <c r="M135" s="78"/>
    </row>
    <row r="136" spans="2:13">
      <c r="B136" s="78"/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</row>
    <row r="137" spans="2:13">
      <c r="B137" s="78"/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</row>
    <row r="138" spans="2:13">
      <c r="B138" s="78"/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</row>
  </sheetData>
  <mergeCells count="17">
    <mergeCell ref="B52:B58"/>
    <mergeCell ref="C52:C53"/>
    <mergeCell ref="C54:C58"/>
    <mergeCell ref="J3:J4"/>
    <mergeCell ref="K3:K4"/>
    <mergeCell ref="L3:L4"/>
    <mergeCell ref="M3:M4"/>
    <mergeCell ref="B6:C45"/>
    <mergeCell ref="B46:B51"/>
    <mergeCell ref="C46:C47"/>
    <mergeCell ref="C48:C51"/>
    <mergeCell ref="B3:D5"/>
    <mergeCell ref="E3:E5"/>
    <mergeCell ref="F3:F5"/>
    <mergeCell ref="G3:G4"/>
    <mergeCell ref="H3:H4"/>
    <mergeCell ref="I3:I4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72" orientation="landscape" errors="dash" horizontalDpi="4294967295" verticalDpi="4294967295" r:id="rId1"/>
  <headerFooter differentOddEven="1" differentFirst="1">
    <evenFooter>&amp;C7</evenFooter>
    <firstFooter>&amp;C6</firstFooter>
  </headerFooter>
  <rowBreaks count="1" manualBreakCount="1">
    <brk id="45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Пријава</vt:lpstr>
      <vt:lpstr>Прорачун - Списак локација</vt:lpstr>
      <vt:lpstr>Локација 1</vt:lpstr>
      <vt:lpstr> Конвертор</vt:lpstr>
      <vt:lpstr>' Конвертор'!Print_Area</vt:lpstr>
      <vt:lpstr>'Локација 1'!Print_Area</vt:lpstr>
    </vt:vector>
  </TitlesOfParts>
  <Company>MRE 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2018-07-31</dc:title>
  <dc:subject>Obrazac 1</dc:subject>
  <dc:creator>MRE RS</dc:creator>
  <cp:lastModifiedBy>Biljana Mlinar</cp:lastModifiedBy>
  <cp:lastPrinted>2022-06-15T07:57:32Z</cp:lastPrinted>
  <dcterms:created xsi:type="dcterms:W3CDTF">2010-03-09T07:56:03Z</dcterms:created>
  <dcterms:modified xsi:type="dcterms:W3CDTF">2022-06-15T08:01:44Z</dcterms:modified>
</cp:coreProperties>
</file>