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iljana.mlinar\Documents\Prav proracun-febr2022\PTR i objavljivanje\Paginacija\"/>
    </mc:Choice>
  </mc:AlternateContent>
  <bookViews>
    <workbookView xWindow="0" yWindow="0" windowWidth="28800" windowHeight="12300" tabRatio="914" activeTab="3"/>
  </bookViews>
  <sheets>
    <sheet name="Пријава" sheetId="9" r:id="rId1"/>
    <sheet name="Прорачун - Списак локација" sheetId="13" r:id="rId2"/>
    <sheet name="Локација 1" sheetId="14" r:id="rId3"/>
    <sheet name=" Конвертор" sheetId="15" r:id="rId4"/>
  </sheets>
  <externalReferences>
    <externalReference r:id="rId5"/>
    <externalReference r:id="rId6"/>
  </externalReferences>
  <definedNames>
    <definedName name="_xlnm.Print_Area" localSheetId="3">' Конвертор'!$B$2:$M$58</definedName>
    <definedName name="_xlnm.Print_Area" localSheetId="2">'Локација 1'!$A$1:$L$81</definedName>
  </definedNames>
  <calcPr calcId="162913"/>
</workbook>
</file>

<file path=xl/calcChain.xml><?xml version="1.0" encoding="utf-8"?>
<calcChain xmlns="http://schemas.openxmlformats.org/spreadsheetml/2006/main">
  <c r="K64" i="14" l="1"/>
  <c r="H43" i="15" l="1"/>
  <c r="M43" i="15" s="1"/>
  <c r="H42" i="15"/>
  <c r="M42" i="15" s="1"/>
  <c r="J43" i="15" l="1"/>
  <c r="I43" i="15"/>
  <c r="K43" i="15" s="1"/>
  <c r="J42" i="15"/>
  <c r="I42" i="15"/>
  <c r="K42" i="15" s="1"/>
  <c r="B8" i="13" l="1"/>
  <c r="I2" i="14" l="1"/>
  <c r="I4" i="14" l="1"/>
  <c r="D39" i="14"/>
  <c r="D40" i="14"/>
  <c r="D41" i="14"/>
  <c r="D42" i="14"/>
  <c r="D45" i="14"/>
  <c r="D46" i="14"/>
  <c r="I58" i="15" l="1"/>
  <c r="K58" i="15" s="1"/>
  <c r="H58" i="15"/>
  <c r="M58" i="15" s="1"/>
  <c r="H57" i="15"/>
  <c r="I57" i="15" s="1"/>
  <c r="K57" i="15" s="1"/>
  <c r="I56" i="15"/>
  <c r="K56" i="15" s="1"/>
  <c r="H56" i="15"/>
  <c r="M56" i="15" s="1"/>
  <c r="H55" i="15"/>
  <c r="I55" i="15" s="1"/>
  <c r="K55" i="15" s="1"/>
  <c r="I54" i="15"/>
  <c r="K54" i="15" s="1"/>
  <c r="H54" i="15"/>
  <c r="M54" i="15" s="1"/>
  <c r="H53" i="15"/>
  <c r="I53" i="15" s="1"/>
  <c r="K53" i="15" s="1"/>
  <c r="I52" i="15"/>
  <c r="K52" i="15" s="1"/>
  <c r="H52" i="15"/>
  <c r="M52" i="15" s="1"/>
  <c r="H51" i="15"/>
  <c r="I51" i="15" s="1"/>
  <c r="K51" i="15" s="1"/>
  <c r="I50" i="15"/>
  <c r="K50" i="15" s="1"/>
  <c r="H50" i="15"/>
  <c r="M50" i="15" s="1"/>
  <c r="H49" i="15"/>
  <c r="I49" i="15" s="1"/>
  <c r="K49" i="15" s="1"/>
  <c r="I48" i="15"/>
  <c r="K48" i="15" s="1"/>
  <c r="H48" i="15"/>
  <c r="M48" i="15" s="1"/>
  <c r="H47" i="15"/>
  <c r="I47" i="15" s="1"/>
  <c r="K47" i="15" s="1"/>
  <c r="I46" i="15"/>
  <c r="K46" i="15" s="1"/>
  <c r="H46" i="15"/>
  <c r="M46" i="15" s="1"/>
  <c r="H45" i="15"/>
  <c r="I45" i="15" s="1"/>
  <c r="K45" i="15" s="1"/>
  <c r="I44" i="15"/>
  <c r="K44" i="15" s="1"/>
  <c r="H44" i="15"/>
  <c r="M44" i="15" s="1"/>
  <c r="H41" i="15"/>
  <c r="I41" i="15" s="1"/>
  <c r="K41" i="15" s="1"/>
  <c r="I40" i="15"/>
  <c r="K40" i="15" s="1"/>
  <c r="H40" i="15"/>
  <c r="M40" i="15" s="1"/>
  <c r="H39" i="15"/>
  <c r="I39" i="15" s="1"/>
  <c r="K39" i="15" s="1"/>
  <c r="I38" i="15"/>
  <c r="K38" i="15" s="1"/>
  <c r="H38" i="15"/>
  <c r="M38" i="15" s="1"/>
  <c r="H37" i="15"/>
  <c r="I37" i="15" s="1"/>
  <c r="K37" i="15" s="1"/>
  <c r="I36" i="15"/>
  <c r="K36" i="15" s="1"/>
  <c r="H36" i="15"/>
  <c r="M36" i="15" s="1"/>
  <c r="H35" i="15"/>
  <c r="I35" i="15" s="1"/>
  <c r="K35" i="15" s="1"/>
  <c r="I34" i="15"/>
  <c r="K34" i="15" s="1"/>
  <c r="H34" i="15"/>
  <c r="M34" i="15" s="1"/>
  <c r="H33" i="15"/>
  <c r="I33" i="15" s="1"/>
  <c r="K33" i="15" s="1"/>
  <c r="I32" i="15"/>
  <c r="K32" i="15" s="1"/>
  <c r="H32" i="15"/>
  <c r="M32" i="15" s="1"/>
  <c r="H31" i="15"/>
  <c r="I31" i="15" s="1"/>
  <c r="K31" i="15" s="1"/>
  <c r="I30" i="15"/>
  <c r="K30" i="15" s="1"/>
  <c r="H30" i="15"/>
  <c r="M30" i="15" s="1"/>
  <c r="H29" i="15"/>
  <c r="I29" i="15" s="1"/>
  <c r="K29" i="15" s="1"/>
  <c r="I28" i="15"/>
  <c r="K28" i="15" s="1"/>
  <c r="H28" i="15"/>
  <c r="M28" i="15" s="1"/>
  <c r="H27" i="15"/>
  <c r="I27" i="15" s="1"/>
  <c r="K27" i="15" s="1"/>
  <c r="I26" i="15"/>
  <c r="K26" i="15" s="1"/>
  <c r="H26" i="15"/>
  <c r="M26" i="15" s="1"/>
  <c r="H25" i="15"/>
  <c r="I25" i="15" s="1"/>
  <c r="K25" i="15" s="1"/>
  <c r="I24" i="15"/>
  <c r="K24" i="15" s="1"/>
  <c r="H24" i="15"/>
  <c r="M24" i="15" s="1"/>
  <c r="H23" i="15"/>
  <c r="I23" i="15" s="1"/>
  <c r="K23" i="15" s="1"/>
  <c r="I22" i="15"/>
  <c r="K22" i="15" s="1"/>
  <c r="H22" i="15"/>
  <c r="M22" i="15" s="1"/>
  <c r="H21" i="15"/>
  <c r="I21" i="15" s="1"/>
  <c r="K21" i="15" s="1"/>
  <c r="I20" i="15"/>
  <c r="K20" i="15" s="1"/>
  <c r="H20" i="15"/>
  <c r="M20" i="15" s="1"/>
  <c r="H19" i="15"/>
  <c r="I19" i="15" s="1"/>
  <c r="K19" i="15" s="1"/>
  <c r="I18" i="15"/>
  <c r="K18" i="15" s="1"/>
  <c r="H18" i="15"/>
  <c r="M18" i="15" s="1"/>
  <c r="H17" i="15"/>
  <c r="I17" i="15" s="1"/>
  <c r="K17" i="15" s="1"/>
  <c r="H16" i="15"/>
  <c r="M16" i="15" s="1"/>
  <c r="I15" i="15"/>
  <c r="K15" i="15" s="1"/>
  <c r="H15" i="15"/>
  <c r="M15" i="15" s="1"/>
  <c r="H14" i="15"/>
  <c r="I14" i="15" s="1"/>
  <c r="K14" i="15" s="1"/>
  <c r="I13" i="15"/>
  <c r="K13" i="15" s="1"/>
  <c r="H13" i="15"/>
  <c r="M13" i="15" s="1"/>
  <c r="H12" i="15"/>
  <c r="I12" i="15" s="1"/>
  <c r="K12" i="15" s="1"/>
  <c r="I11" i="15"/>
  <c r="K11" i="15" s="1"/>
  <c r="H11" i="15"/>
  <c r="M11" i="15" s="1"/>
  <c r="H10" i="15"/>
  <c r="I10" i="15" s="1"/>
  <c r="K10" i="15" s="1"/>
  <c r="I9" i="15"/>
  <c r="K9" i="15" s="1"/>
  <c r="H9" i="15"/>
  <c r="M9" i="15" s="1"/>
  <c r="H8" i="15"/>
  <c r="I8" i="15" s="1"/>
  <c r="K8" i="15" s="1"/>
  <c r="I7" i="15"/>
  <c r="K7" i="15" s="1"/>
  <c r="H7" i="15"/>
  <c r="M7" i="15" s="1"/>
  <c r="H6" i="15"/>
  <c r="I6" i="15" s="1"/>
  <c r="K6" i="15" s="1"/>
  <c r="F81" i="14"/>
  <c r="I66" i="14"/>
  <c r="K66" i="14" s="1"/>
  <c r="D66" i="14"/>
  <c r="I65" i="14"/>
  <c r="L65" i="14" s="1"/>
  <c r="D65" i="14"/>
  <c r="I64" i="14"/>
  <c r="I63" i="14"/>
  <c r="K63" i="14" s="1"/>
  <c r="I62" i="14"/>
  <c r="K62" i="14" s="1"/>
  <c r="I61" i="14"/>
  <c r="K61" i="14" s="1"/>
  <c r="I60" i="14"/>
  <c r="I58" i="14"/>
  <c r="K58" i="14" s="1"/>
  <c r="D58" i="14"/>
  <c r="I57" i="14"/>
  <c r="L57" i="14" s="1"/>
  <c r="D57" i="14"/>
  <c r="I56" i="14"/>
  <c r="K56" i="14" s="1"/>
  <c r="I55" i="14"/>
  <c r="K55" i="14" s="1"/>
  <c r="I54" i="14"/>
  <c r="K54" i="14" s="1"/>
  <c r="I53" i="14"/>
  <c r="I49" i="14"/>
  <c r="I46" i="14"/>
  <c r="E46" i="14"/>
  <c r="I45" i="14"/>
  <c r="E45" i="14"/>
  <c r="I44" i="14"/>
  <c r="E44" i="14"/>
  <c r="I43" i="14"/>
  <c r="E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J66" i="14" l="1"/>
  <c r="I67" i="14"/>
  <c r="J55" i="14"/>
  <c r="I59" i="14"/>
  <c r="J62" i="14"/>
  <c r="L8" i="14"/>
  <c r="J8" i="14"/>
  <c r="K8" i="14"/>
  <c r="L10" i="14"/>
  <c r="J10" i="14"/>
  <c r="K10" i="14"/>
  <c r="L12" i="14"/>
  <c r="J12" i="14"/>
  <c r="K12" i="14"/>
  <c r="L14" i="14"/>
  <c r="J14" i="14"/>
  <c r="K14" i="14"/>
  <c r="L16" i="14"/>
  <c r="J16" i="14"/>
  <c r="K16" i="14"/>
  <c r="L18" i="14"/>
  <c r="J18" i="14"/>
  <c r="K18" i="14"/>
  <c r="L20" i="14"/>
  <c r="J20" i="14"/>
  <c r="K20" i="14"/>
  <c r="L22" i="14"/>
  <c r="J22" i="14"/>
  <c r="K22" i="14"/>
  <c r="L24" i="14"/>
  <c r="J24" i="14"/>
  <c r="K24" i="14"/>
  <c r="L26" i="14"/>
  <c r="J26" i="14"/>
  <c r="K26" i="14"/>
  <c r="L28" i="14"/>
  <c r="J28" i="14"/>
  <c r="K28" i="14"/>
  <c r="L30" i="14"/>
  <c r="J30" i="14"/>
  <c r="K30" i="14"/>
  <c r="L32" i="14"/>
  <c r="J32" i="14"/>
  <c r="K32" i="14"/>
  <c r="L34" i="14"/>
  <c r="J34" i="14"/>
  <c r="K34" i="14"/>
  <c r="L36" i="14"/>
  <c r="J36" i="14"/>
  <c r="K36" i="14"/>
  <c r="L38" i="14"/>
  <c r="J38" i="14"/>
  <c r="K38" i="14"/>
  <c r="L40" i="14"/>
  <c r="J40" i="14"/>
  <c r="K40" i="14"/>
  <c r="L42" i="14"/>
  <c r="J42" i="14"/>
  <c r="K42" i="14"/>
  <c r="L43" i="14"/>
  <c r="K43" i="14"/>
  <c r="J43" i="14"/>
  <c r="L44" i="14"/>
  <c r="J44" i="14"/>
  <c r="K44" i="14"/>
  <c r="L45" i="14"/>
  <c r="K45" i="14"/>
  <c r="J45" i="14"/>
  <c r="L46" i="14"/>
  <c r="J46" i="14"/>
  <c r="K46" i="14"/>
  <c r="L7" i="14"/>
  <c r="J7" i="14"/>
  <c r="K7" i="14"/>
  <c r="L9" i="14"/>
  <c r="K9" i="14"/>
  <c r="J9" i="14"/>
  <c r="L11" i="14"/>
  <c r="K11" i="14"/>
  <c r="J11" i="14"/>
  <c r="L13" i="14"/>
  <c r="K13" i="14"/>
  <c r="J13" i="14"/>
  <c r="L15" i="14"/>
  <c r="K15" i="14"/>
  <c r="J15" i="14"/>
  <c r="L17" i="14"/>
  <c r="K17" i="14"/>
  <c r="J17" i="14"/>
  <c r="L19" i="14"/>
  <c r="K19" i="14"/>
  <c r="J19" i="14"/>
  <c r="L21" i="14"/>
  <c r="K21" i="14"/>
  <c r="J21" i="14"/>
  <c r="L23" i="14"/>
  <c r="K23" i="14"/>
  <c r="J23" i="14"/>
  <c r="L25" i="14"/>
  <c r="K25" i="14"/>
  <c r="J25" i="14"/>
  <c r="L27" i="14"/>
  <c r="K27" i="14"/>
  <c r="J27" i="14"/>
  <c r="L29" i="14"/>
  <c r="K29" i="14"/>
  <c r="J29" i="14"/>
  <c r="L31" i="14"/>
  <c r="K31" i="14"/>
  <c r="J31" i="14"/>
  <c r="L33" i="14"/>
  <c r="K33" i="14"/>
  <c r="J33" i="14"/>
  <c r="L35" i="14"/>
  <c r="K35" i="14"/>
  <c r="J35" i="14"/>
  <c r="L37" i="14"/>
  <c r="K37" i="14"/>
  <c r="J37" i="14"/>
  <c r="L39" i="14"/>
  <c r="K39" i="14"/>
  <c r="J39" i="14"/>
  <c r="L41" i="14"/>
  <c r="K41" i="14"/>
  <c r="J41" i="14"/>
  <c r="J53" i="14"/>
  <c r="J60" i="14"/>
  <c r="J64" i="14"/>
  <c r="L61" i="14"/>
  <c r="L63" i="14"/>
  <c r="J61" i="14"/>
  <c r="L62" i="14"/>
  <c r="J63" i="14"/>
  <c r="L64" i="14"/>
  <c r="L66" i="14"/>
  <c r="L60" i="14"/>
  <c r="L54" i="14"/>
  <c r="L56" i="14"/>
  <c r="L58" i="14"/>
  <c r="J54" i="14"/>
  <c r="L55" i="14"/>
  <c r="J56" i="14"/>
  <c r="J58" i="14"/>
  <c r="L53" i="14"/>
  <c r="J6" i="15"/>
  <c r="M6" i="15"/>
  <c r="J8" i="15"/>
  <c r="M8" i="15"/>
  <c r="J10" i="15"/>
  <c r="M10" i="15"/>
  <c r="J12" i="15"/>
  <c r="M12" i="15"/>
  <c r="J14" i="15"/>
  <c r="M14" i="15"/>
  <c r="J16" i="15"/>
  <c r="M17" i="15"/>
  <c r="M19" i="15"/>
  <c r="M21" i="15"/>
  <c r="M23" i="15"/>
  <c r="M25" i="15"/>
  <c r="M27" i="15"/>
  <c r="M29" i="15"/>
  <c r="M31" i="15"/>
  <c r="M33" i="15"/>
  <c r="M35" i="15"/>
  <c r="M37" i="15"/>
  <c r="M39" i="15"/>
  <c r="M41" i="15"/>
  <c r="M45" i="15"/>
  <c r="M47" i="15"/>
  <c r="M49" i="15"/>
  <c r="M51" i="15"/>
  <c r="M53" i="15"/>
  <c r="M55" i="15"/>
  <c r="M57" i="15"/>
  <c r="J7" i="15"/>
  <c r="J9" i="15"/>
  <c r="J11" i="15"/>
  <c r="J13" i="15"/>
  <c r="J15" i="15"/>
  <c r="I16" i="15"/>
  <c r="K16" i="15" s="1"/>
  <c r="J17" i="15"/>
  <c r="J19" i="15"/>
  <c r="J21" i="15"/>
  <c r="J23" i="15"/>
  <c r="J25" i="15"/>
  <c r="J27" i="15"/>
  <c r="J29" i="15"/>
  <c r="J31" i="15"/>
  <c r="J33" i="15"/>
  <c r="J35" i="15"/>
  <c r="J37" i="15"/>
  <c r="J39" i="15"/>
  <c r="J41" i="15"/>
  <c r="J45" i="15"/>
  <c r="J47" i="15"/>
  <c r="J49" i="15"/>
  <c r="J51" i="15"/>
  <c r="J53" i="15"/>
  <c r="J55" i="15"/>
  <c r="J57" i="15"/>
  <c r="J18" i="15"/>
  <c r="J20" i="15"/>
  <c r="J22" i="15"/>
  <c r="J24" i="15"/>
  <c r="J26" i="15"/>
  <c r="J28" i="15"/>
  <c r="J30" i="15"/>
  <c r="J32" i="15"/>
  <c r="J34" i="15"/>
  <c r="J36" i="15"/>
  <c r="J38" i="15"/>
  <c r="J40" i="15"/>
  <c r="J44" i="15"/>
  <c r="J46" i="15"/>
  <c r="J48" i="15"/>
  <c r="J50" i="15"/>
  <c r="J52" i="15"/>
  <c r="J54" i="15"/>
  <c r="J56" i="15"/>
  <c r="J58" i="15"/>
  <c r="K57" i="14"/>
  <c r="K65" i="14"/>
  <c r="K53" i="14"/>
  <c r="J57" i="14"/>
  <c r="K60" i="14"/>
  <c r="J65" i="14"/>
  <c r="K47" i="14" l="1"/>
  <c r="J67" i="14"/>
  <c r="K59" i="14"/>
  <c r="L59" i="14"/>
  <c r="L67" i="14"/>
  <c r="J59" i="14"/>
  <c r="J74" i="14"/>
  <c r="L47" i="14"/>
  <c r="K67" i="14"/>
  <c r="K74" i="14"/>
  <c r="J47" i="14"/>
  <c r="K68" i="14" l="1"/>
  <c r="AT15" i="13" s="1"/>
  <c r="J68" i="14"/>
  <c r="L68" i="14"/>
  <c r="AT29" i="13" l="1"/>
  <c r="U20" i="9" s="1"/>
</calcChain>
</file>

<file path=xl/sharedStrings.xml><?xml version="1.0" encoding="utf-8"?>
<sst xmlns="http://schemas.openxmlformats.org/spreadsheetml/2006/main" count="404" uniqueCount="208">
  <si>
    <t>t</t>
  </si>
  <si>
    <t>1,35 t/m3</t>
  </si>
  <si>
    <t>1,55 t/m3</t>
  </si>
  <si>
    <t>0,50 t/m3</t>
  </si>
  <si>
    <t>1,25 kg/m3</t>
  </si>
  <si>
    <t>0,95 t/m3</t>
  </si>
  <si>
    <t>0,98 t/m3</t>
  </si>
  <si>
    <t>0,68 kg/m3</t>
  </si>
  <si>
    <t>1,22 kg/m3</t>
  </si>
  <si>
    <t>0,40 t/m3</t>
  </si>
  <si>
    <t>0,60 t/m3</t>
  </si>
  <si>
    <t>-</t>
  </si>
  <si>
    <t>Густина</t>
  </si>
  <si>
    <t>А</t>
  </si>
  <si>
    <t>Гориво</t>
  </si>
  <si>
    <t>Лигнит</t>
  </si>
  <si>
    <t>Сушени лигнит</t>
  </si>
  <si>
    <t>Мрки угаљ</t>
  </si>
  <si>
    <t>Камени угаљ</t>
  </si>
  <si>
    <t>Високо пећни гас</t>
  </si>
  <si>
    <t>Нафтни кокс</t>
  </si>
  <si>
    <t>Течни нафтни гас</t>
  </si>
  <si>
    <t>Природни гас</t>
  </si>
  <si>
    <t>Биогас</t>
  </si>
  <si>
    <t>Огревно дрво</t>
  </si>
  <si>
    <t>Биомаса 1</t>
  </si>
  <si>
    <t>Биомаса 2</t>
  </si>
  <si>
    <t>Остало 1</t>
  </si>
  <si>
    <t>Остало 2</t>
  </si>
  <si>
    <t>Пара</t>
  </si>
  <si>
    <t>Топла вода</t>
  </si>
  <si>
    <t>Електрична енергија</t>
  </si>
  <si>
    <t>Соларна енергија</t>
  </si>
  <si>
    <t>Геотермална енергија</t>
  </si>
  <si>
    <t>Енергија ветра</t>
  </si>
  <si>
    <t>Јединица</t>
  </si>
  <si>
    <t>Б</t>
  </si>
  <si>
    <t>Ц</t>
  </si>
  <si>
    <t>Д=A-(Б+Ц)</t>
  </si>
  <si>
    <t>Међузбир</t>
  </si>
  <si>
    <t>УКУПНО</t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</si>
  <si>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
(tCO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)</t>
    </r>
  </si>
  <si>
    <t>0,71 t/kl</t>
  </si>
  <si>
    <t>0,80 t/kl</t>
  </si>
  <si>
    <t>0,86 t/kl</t>
  </si>
  <si>
    <t>Број:</t>
  </si>
  <si>
    <t>Потпис лица овлашћеног за заступање</t>
  </si>
  <si>
    <t>Лице овлашћено за заступање</t>
  </si>
  <si>
    <t>Дрвени угаљ</t>
  </si>
  <si>
    <t>Љуска сунцокрета</t>
  </si>
  <si>
    <t>Слама</t>
  </si>
  <si>
    <t>Топлотна енергија</t>
  </si>
  <si>
    <t>купљена</t>
  </si>
  <si>
    <t>сопствена производња</t>
  </si>
  <si>
    <t>1000 L</t>
  </si>
  <si>
    <t>0,10 t/m3</t>
  </si>
  <si>
    <t>0,17 t/m3</t>
  </si>
  <si>
    <t>Енергија на улазу</t>
  </si>
  <si>
    <t>Продата енергија</t>
  </si>
  <si>
    <t>Енергија која није потрошена (залихе)</t>
  </si>
  <si>
    <t>Укупна енергија нето</t>
  </si>
  <si>
    <t>ЕПС снабдевање</t>
  </si>
  <si>
    <t>Остали снабдевачи</t>
  </si>
  <si>
    <t>(не попуњава се)</t>
  </si>
  <si>
    <t>Датум обраде</t>
  </si>
  <si>
    <t>Датум одобрења</t>
  </si>
  <si>
    <t>Место/Датум:</t>
  </si>
  <si>
    <t>Назив локације</t>
  </si>
  <si>
    <t>Име и презиме:</t>
  </si>
  <si>
    <t>Енергија/гориво</t>
  </si>
  <si>
    <t>Енергија / гориво</t>
  </si>
  <si>
    <t>годину</t>
  </si>
  <si>
    <t>*Укупна енергија (топлотна и електрична) произведена из обновљивих извора на локацији обвезника система уписује се у колону енергија на улазу без обзира да ли се користи за сопствену потрошњу у оквиру локације или се продаје</t>
  </si>
  <si>
    <r>
      <t>Соларна енергија</t>
    </r>
    <r>
      <rPr>
        <sz val="11"/>
        <rFont val="Calibri"/>
        <family val="2"/>
      </rPr>
      <t>*</t>
    </r>
  </si>
  <si>
    <r>
      <t>Геотермална енергија</t>
    </r>
    <r>
      <rPr>
        <sz val="11"/>
        <rFont val="Calibri"/>
        <family val="2"/>
      </rPr>
      <t>*</t>
    </r>
  </si>
  <si>
    <r>
      <t>Енергија ветра</t>
    </r>
    <r>
      <rPr>
        <sz val="11"/>
        <rFont val="Calibri"/>
        <family val="2"/>
      </rPr>
      <t>*</t>
    </r>
  </si>
  <si>
    <t>Остало 3</t>
  </si>
  <si>
    <t>Остало 4</t>
  </si>
  <si>
    <t>Лигнит Колубара</t>
  </si>
  <si>
    <t>Лигнит Костолац</t>
  </si>
  <si>
    <t>Коксни угаљ</t>
  </si>
  <si>
    <t>Биодизел</t>
  </si>
  <si>
    <t>0,88 t/kl</t>
  </si>
  <si>
    <t>Примарни бензин</t>
  </si>
  <si>
    <t>Примарни бензин/Пиро уље</t>
  </si>
  <si>
    <t>1,057 t/m3</t>
  </si>
  <si>
    <t>Бензин (моторни бензин)</t>
  </si>
  <si>
    <t>Примарни бензин/Ложиви гас (RG)</t>
  </si>
  <si>
    <t>0,680 t/m3</t>
  </si>
  <si>
    <t>Примарни бензин/Рафинат II</t>
  </si>
  <si>
    <t>Авионски бензини и млазна горива (Керозин)</t>
  </si>
  <si>
    <t>Дизел гориво - Гасно уље 0,1</t>
  </si>
  <si>
    <t>Гасно уље екстра лако евро ел</t>
  </si>
  <si>
    <t>0,87 t/kl</t>
  </si>
  <si>
    <t>Уље за ложење средње С - Уље за ложење средње (мазут)</t>
  </si>
  <si>
    <t>Уље за ложење средње евро С</t>
  </si>
  <si>
    <t>Уље за ложење ниско сумпорно</t>
  </si>
  <si>
    <t>0,558 t/m3</t>
  </si>
  <si>
    <t>Компримовани природни гас - CNG - метан</t>
  </si>
  <si>
    <t>Дрвни пелет</t>
  </si>
  <si>
    <t>0,64 t/m3</t>
  </si>
  <si>
    <t>Дрвни брикет</t>
  </si>
  <si>
    <t>1,025 t/m3</t>
  </si>
  <si>
    <t>0,362 t/m3</t>
  </si>
  <si>
    <t>Дрвна сечка</t>
  </si>
  <si>
    <t>Пропан-бутан у боци</t>
  </si>
  <si>
    <t>Рафинеријски гас</t>
  </si>
  <si>
    <t>Примарни бензин / Пиро уље</t>
  </si>
  <si>
    <t>Примарни бензин / Ложиви гас (RG)</t>
  </si>
  <si>
    <t>Примарни бензин / Рафинат II</t>
  </si>
  <si>
    <t>Седиште (адреса)</t>
  </si>
  <si>
    <t>Матични број</t>
  </si>
  <si>
    <t>Шифра и назив претежне делатности</t>
  </si>
  <si>
    <t>Шифра округа, матични број општине/града и матични број насеља</t>
  </si>
  <si>
    <t>Округ:</t>
  </si>
  <si>
    <t>Општина/град:</t>
  </si>
  <si>
    <t>Насеље:</t>
  </si>
  <si>
    <t>Телефон</t>
  </si>
  <si>
    <t>Послови које обавља:</t>
  </si>
  <si>
    <t>Правни основ за заступање:</t>
  </si>
  <si>
    <t>Укупна годишња потрошња примарне енергије [GWh]*</t>
  </si>
  <si>
    <t>Адреса</t>
  </si>
  <si>
    <t>Локација број 1*</t>
  </si>
  <si>
    <t>Име и презиме</t>
  </si>
  <si>
    <t>Организациона јединица</t>
  </si>
  <si>
    <t xml:space="preserve">e-mail </t>
  </si>
  <si>
    <t>Радно место</t>
  </si>
  <si>
    <t>Ред. бр.</t>
  </si>
  <si>
    <t xml:space="preserve"> </t>
  </si>
  <si>
    <t>Укупна годишња потрошња примарне енергије [GWh]</t>
  </si>
  <si>
    <t>1.</t>
  </si>
  <si>
    <t>2.</t>
  </si>
  <si>
    <t>3.</t>
  </si>
  <si>
    <t>4.</t>
  </si>
  <si>
    <t>5.</t>
  </si>
  <si>
    <t>6.</t>
  </si>
  <si>
    <t>7.</t>
  </si>
  <si>
    <t>8.</t>
  </si>
  <si>
    <t>* Додати потребан број редова да се упишу подаци за све локације привредног друштва.</t>
  </si>
  <si>
    <t>Назив локације*</t>
  </si>
  <si>
    <t>Годишња потрошња примарне енергије [GWh]</t>
  </si>
  <si>
    <r>
      <t>просторни m</t>
    </r>
    <r>
      <rPr>
        <vertAlign val="superscript"/>
        <sz val="10"/>
        <rFont val="Times New Roman"/>
        <family val="1"/>
        <charset val="238"/>
      </rPr>
      <t>3</t>
    </r>
  </si>
  <si>
    <r>
      <t>насипни m</t>
    </r>
    <r>
      <rPr>
        <vertAlign val="superscript"/>
        <sz val="10"/>
        <rFont val="Times New Roman"/>
        <family val="1"/>
        <charset val="238"/>
      </rPr>
      <t>3</t>
    </r>
  </si>
  <si>
    <t>Министарство рударства и енергетике
Краља Милана 36
11000 Београд</t>
  </si>
  <si>
    <t xml:space="preserve">*Не треба попуњавати. Податак се аутоматски преноси </t>
  </si>
  <si>
    <t>9</t>
  </si>
  <si>
    <t>10.</t>
  </si>
  <si>
    <t>12.</t>
  </si>
  <si>
    <t>13.</t>
  </si>
  <si>
    <t>14.</t>
  </si>
  <si>
    <t>15.</t>
  </si>
  <si>
    <t>Телефон:</t>
  </si>
  <si>
    <t>e-mail:</t>
  </si>
  <si>
    <t>1. Подаци о привредном друштву или јавном предузећу:</t>
  </si>
  <si>
    <t>Пословно име привредног друштвa или јавног предузећа</t>
  </si>
  <si>
    <t xml:space="preserve">(Пословно име привредног друштвa или јавног предузећа)
*Не треба попуњавати. Податак се аутоматски преноси </t>
  </si>
  <si>
    <t>Табела 1.
Укупна годишња потрошња примарне енергије по локацијама</t>
  </si>
  <si>
    <t>*Додати потребан број табела да се упишу подаци за све локације привредног друштва или јавног предузећа.</t>
  </si>
  <si>
    <t>3. Подаци о контакт особи привредног друштва или јавног предузећа</t>
  </si>
  <si>
    <t xml:space="preserve"> за</t>
  </si>
  <si>
    <t>Финална енергија
(MWh)</t>
  </si>
  <si>
    <t>Примарна енергија
(MWh)</t>
  </si>
  <si>
    <r>
      <t>1000 m</t>
    </r>
    <r>
      <rPr>
        <vertAlign val="superscript"/>
        <sz val="11"/>
        <rFont val="Times New Roman"/>
        <family val="1"/>
        <charset val="238"/>
      </rPr>
      <t>3</t>
    </r>
  </si>
  <si>
    <t>1 MWh</t>
  </si>
  <si>
    <t>Енергија</t>
  </si>
  <si>
    <t>Укупно обновљиви извори енергије</t>
  </si>
  <si>
    <t>Количина</t>
  </si>
  <si>
    <t>Напајање из водоводног система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</si>
  <si>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</si>
  <si>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Вода из сопствених бунара</t>
  </si>
  <si>
    <t>Остало</t>
  </si>
  <si>
    <t xml:space="preserve">Укупна количина утрошене воде </t>
  </si>
  <si>
    <t xml:space="preserve">Финална енергија (MJ/јединици) </t>
  </si>
  <si>
    <t>Финална енергија (MWh/јединици)</t>
  </si>
  <si>
    <t>Примарна енергија
(MWh/јединици)</t>
  </si>
  <si>
    <t>Примарна енергија
(toe/јединици)</t>
  </si>
  <si>
    <t>Б=A/3600</t>
  </si>
  <si>
    <t>Д=Б/ефикасност</t>
  </si>
  <si>
    <t>Е=Ц/ефикасност</t>
  </si>
  <si>
    <t>Ф</t>
  </si>
  <si>
    <r>
      <t>просторни m</t>
    </r>
    <r>
      <rPr>
        <vertAlign val="superscript"/>
        <sz val="11"/>
        <rFont val="Times New Roman"/>
        <family val="1"/>
        <charset val="238"/>
      </rPr>
      <t>3</t>
    </r>
  </si>
  <si>
    <r>
      <t>насипни m</t>
    </r>
    <r>
      <rPr>
        <vertAlign val="superscript"/>
        <sz val="11"/>
        <rFont val="Times New Roman"/>
        <family val="1"/>
        <charset val="238"/>
      </rPr>
      <t>3</t>
    </r>
  </si>
  <si>
    <t>1 МWh</t>
  </si>
  <si>
    <t>Табела 2.1.
Прорачун остварене потрошње енергије по локацијама</t>
  </si>
  <si>
    <t>Потрошња енергије за локацију</t>
  </si>
  <si>
    <t xml:space="preserve">за </t>
  </si>
  <si>
    <t>Министарство рударства и енергетике
Немањина 22-26
11000 Београд</t>
  </si>
  <si>
    <r>
      <t xml:space="preserve">1000 </t>
    </r>
    <r>
      <rPr>
        <sz val="11"/>
        <rFont val="Times New Roman"/>
        <family val="1"/>
      </rPr>
      <t>l</t>
    </r>
  </si>
  <si>
    <r>
      <t>1000</t>
    </r>
    <r>
      <rPr>
        <sz val="11"/>
        <rFont val="Times New Roman"/>
        <family val="1"/>
      </rPr>
      <t xml:space="preserve"> l</t>
    </r>
  </si>
  <si>
    <r>
      <t xml:space="preserve">Финална </t>
    </r>
    <r>
      <rPr>
        <sz val="12"/>
        <rFont val="Times New Roman"/>
        <family val="1"/>
      </rPr>
      <t>(MWh)</t>
    </r>
  </si>
  <si>
    <r>
      <t xml:space="preserve">Примарна </t>
    </r>
    <r>
      <rPr>
        <sz val="12"/>
        <rFont val="Times New Roman"/>
        <family val="1"/>
      </rPr>
      <t>(MWh)</t>
    </r>
  </si>
  <si>
    <t>Финална енергија
(toe/јединици)</t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</si>
  <si>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фактор (kgCO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/kWh)</t>
    </r>
  </si>
  <si>
    <r>
      <t>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
(kgCO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/јединици)</t>
    </r>
  </si>
  <si>
    <t>Ц=Б/11,630</t>
  </si>
  <si>
    <t>Г=Е*Б*1000</t>
  </si>
  <si>
    <t>Лигнит за индустријску сврху</t>
  </si>
  <si>
    <t xml:space="preserve">Енергија из обновљивих извора </t>
  </si>
  <si>
    <t>Годишња потрошње воде за локацију</t>
  </si>
  <si>
    <t xml:space="preserve">ПРОРАЧУН ГОДИШЊЕ ПОТРОШЊЕ ПРИМАРНЕ ЕНЕРГИЈЕ 
ЗА ПРИВРЕДНА ДРУШТВА И ЈАВНА ПРЕДУЗЕЋА ЧИЈА ЈЕ ПРЕТЕЖНА ДЕЛАТНОСТ 
У ПРОИЗВОДНОМ СЕКТОРУ </t>
  </si>
  <si>
    <t>Година за коју се врши прорачун</t>
  </si>
  <si>
    <t>ПРОРАЧУН ПО ЛОКАЦИЈАМА</t>
  </si>
  <si>
    <t>2.Локације привредног друштва или јавног предузећа које, појединачно, имају годишњу потрошњу примарне енергије већу од граничних вредности дефинисаних  Уредбом о обвезницима система енергетског менаџмента  („Службени гласник РС”, број 59/22)</t>
  </si>
  <si>
    <t>Висбрејковани бензин</t>
  </si>
  <si>
    <t>0,734 t/m3</t>
  </si>
  <si>
    <t>Коксни брикет</t>
  </si>
  <si>
    <t>0,700 t/m4</t>
  </si>
  <si>
    <t>КОНВЕРЗИЈА МЕРНИХ ЈЕДИНИЦА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</si>
</sst>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_ ;[Red]\-#,##0.0000\ "/>
    <numFmt numFmtId="165" formatCode="#,##0.00_ ;[Red]\-#,##0.00\ "/>
    <numFmt numFmtId="166" formatCode="#,##0.0"/>
    <numFmt numFmtId="167" formatCode="#,##0.0000"/>
    <numFmt numFmtId="168" formatCode="0.000"/>
    <numFmt numFmtId="169" formatCode="0.0000"/>
    <numFmt numFmtId="170" formatCode="#,##0.000_ ;[Red]\-#,##0.000\ "/>
  </numFmts>
  <fonts count="25">
    <font>
      <sz val="11"/>
      <name val="Times New Roman"/>
      <family val="1"/>
    </font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7"/>
      <name val="Times New Roman"/>
      <family val="1"/>
    </font>
    <font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</font>
    <font>
      <sz val="8"/>
      <name val="Times New Roman"/>
      <family val="1"/>
    </font>
    <font>
      <b/>
      <sz val="9"/>
      <name val="Times New Roman"/>
      <family val="1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</font>
    <font>
      <sz val="14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rgb="FFFF0000"/>
      <name val="Times New Roman"/>
      <family val="1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</cellStyleXfs>
  <cellXfs count="395">
    <xf numFmtId="0" fontId="0" fillId="0" borderId="0" xfId="0">
      <alignment vertical="center"/>
    </xf>
    <xf numFmtId="49" fontId="10" fillId="0" borderId="22" xfId="3" applyNumberFormat="1" applyFont="1" applyFill="1" applyBorder="1" applyAlignment="1" applyProtection="1">
      <alignment horizontal="center" vertical="center" shrinkToFit="1"/>
    </xf>
    <xf numFmtId="0" fontId="10" fillId="0" borderId="23" xfId="2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 wrapText="1"/>
    </xf>
    <xf numFmtId="49" fontId="10" fillId="0" borderId="3" xfId="3" applyNumberFormat="1" applyFont="1" applyFill="1" applyBorder="1" applyAlignment="1" applyProtection="1">
      <alignment horizontal="center" vertical="center" shrinkToFit="1"/>
    </xf>
    <xf numFmtId="49" fontId="10" fillId="0" borderId="41" xfId="3" applyNumberFormat="1" applyFont="1" applyFill="1" applyBorder="1" applyAlignment="1" applyProtection="1">
      <alignment horizontal="center" vertical="center" shrinkToFit="1"/>
    </xf>
    <xf numFmtId="0" fontId="10" fillId="0" borderId="41" xfId="2" applyNumberFormat="1" applyFont="1" applyFill="1" applyBorder="1" applyAlignment="1" applyProtection="1">
      <alignment horizontal="center" vertical="center"/>
    </xf>
    <xf numFmtId="166" fontId="10" fillId="0" borderId="41" xfId="2" applyNumberFormat="1" applyFont="1" applyFill="1" applyBorder="1" applyAlignment="1" applyProtection="1">
      <alignment horizontal="center" vertical="center"/>
    </xf>
    <xf numFmtId="0" fontId="0" fillId="0" borderId="0" xfId="0" applyFont="1">
      <alignment vertical="center"/>
    </xf>
    <xf numFmtId="49" fontId="0" fillId="0" borderId="0" xfId="0" applyNumberFormat="1" applyFont="1" applyFill="1" applyAlignment="1" applyProtection="1">
      <alignment horizontal="left" vertical="center" wrapText="1" shrinkToFit="1"/>
      <protection locked="0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 applyAlignment="1">
      <alignment horizontal="left" vertical="center"/>
    </xf>
    <xf numFmtId="166" fontId="9" fillId="0" borderId="0" xfId="0" applyNumberFormat="1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74" xfId="3" applyFont="1" applyBorder="1" applyAlignment="1">
      <alignment vertical="center"/>
    </xf>
    <xf numFmtId="0" fontId="10" fillId="0" borderId="50" xfId="3" applyFont="1" applyBorder="1" applyAlignment="1">
      <alignment vertical="center"/>
    </xf>
    <xf numFmtId="0" fontId="10" fillId="0" borderId="50" xfId="3" applyFont="1" applyBorder="1" applyAlignment="1">
      <alignment horizontal="right" vertical="center"/>
    </xf>
    <xf numFmtId="0" fontId="20" fillId="0" borderId="50" xfId="3" applyFont="1" applyFill="1" applyBorder="1" applyAlignment="1" applyProtection="1">
      <alignment horizontal="center" vertical="center"/>
    </xf>
    <xf numFmtId="0" fontId="10" fillId="0" borderId="51" xfId="3" applyFont="1" applyBorder="1" applyAlignment="1">
      <alignment vertical="center"/>
    </xf>
    <xf numFmtId="0" fontId="10" fillId="0" borderId="17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0" fillId="0" borderId="19" xfId="3" applyFont="1" applyFill="1" applyBorder="1" applyAlignment="1">
      <alignment horizontal="center" vertical="center" wrapText="1"/>
    </xf>
    <xf numFmtId="0" fontId="10" fillId="0" borderId="18" xfId="3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4" fontId="10" fillId="2" borderId="8" xfId="0" applyNumberFormat="1" applyFont="1" applyFill="1" applyBorder="1" applyAlignment="1" applyProtection="1">
      <alignment horizontal="center" vertical="center"/>
      <protection locked="0"/>
    </xf>
    <xf numFmtId="4" fontId="10" fillId="0" borderId="16" xfId="2" applyNumberFormat="1" applyFont="1" applyFill="1" applyBorder="1" applyAlignment="1" applyProtection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4" fontId="10" fillId="2" borderId="11" xfId="0" applyNumberFormat="1" applyFont="1" applyFill="1" applyBorder="1" applyAlignment="1" applyProtection="1">
      <alignment horizontal="center" vertical="center"/>
      <protection locked="0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1" xfId="3" applyFont="1" applyFill="1" applyBorder="1" applyAlignment="1">
      <alignment horizontal="center" vertical="center" wrapText="1"/>
    </xf>
    <xf numFmtId="166" fontId="14" fillId="0" borderId="22" xfId="2" applyNumberFormat="1" applyFont="1" applyFill="1" applyBorder="1" applyAlignment="1" applyProtection="1">
      <alignment horizontal="center" vertical="center"/>
    </xf>
    <xf numFmtId="166" fontId="14" fillId="0" borderId="45" xfId="2" applyNumberFormat="1" applyFont="1" applyFill="1" applyBorder="1" applyAlignment="1" applyProtection="1">
      <alignment horizontal="center" vertical="center"/>
    </xf>
    <xf numFmtId="0" fontId="10" fillId="0" borderId="41" xfId="3" applyFont="1" applyBorder="1" applyAlignment="1">
      <alignment horizontal="center" vertical="center" textRotation="90"/>
    </xf>
    <xf numFmtId="0" fontId="10" fillId="0" borderId="41" xfId="3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center" wrapText="1"/>
    </xf>
    <xf numFmtId="0" fontId="10" fillId="0" borderId="55" xfId="3" applyFont="1" applyBorder="1" applyAlignment="1">
      <alignment horizontal="center" vertical="center" textRotation="90"/>
    </xf>
    <xf numFmtId="0" fontId="10" fillId="0" borderId="0" xfId="3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center"/>
    </xf>
    <xf numFmtId="166" fontId="10" fillId="0" borderId="22" xfId="2" applyNumberFormat="1" applyFont="1" applyFill="1" applyBorder="1" applyAlignment="1" applyProtection="1">
      <alignment horizontal="center" vertical="center"/>
    </xf>
    <xf numFmtId="0" fontId="10" fillId="0" borderId="13" xfId="0" applyFont="1" applyBorder="1" applyAlignment="1">
      <alignment horizontal="left" vertical="center" wrapText="1"/>
    </xf>
    <xf numFmtId="166" fontId="14" fillId="0" borderId="46" xfId="2" applyNumberFormat="1" applyFont="1" applyFill="1" applyBorder="1" applyAlignment="1" applyProtection="1">
      <alignment horizontal="center" vertical="center"/>
    </xf>
    <xf numFmtId="166" fontId="14" fillId="0" borderId="47" xfId="2" applyNumberFormat="1" applyFont="1" applyFill="1" applyBorder="1" applyAlignment="1" applyProtection="1">
      <alignment horizontal="center" vertical="center"/>
    </xf>
    <xf numFmtId="0" fontId="12" fillId="0" borderId="26" xfId="3" applyFont="1" applyFill="1" applyBorder="1" applyAlignment="1">
      <alignment horizontal="center" vertical="center"/>
    </xf>
    <xf numFmtId="166" fontId="24" fillId="0" borderId="26" xfId="3" applyNumberFormat="1" applyFont="1" applyFill="1" applyBorder="1" applyAlignment="1">
      <alignment horizontal="center" vertical="center"/>
    </xf>
    <xf numFmtId="0" fontId="14" fillId="0" borderId="29" xfId="3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6" fontId="10" fillId="4" borderId="44" xfId="1" applyNumberFormat="1" applyFont="1" applyFill="1" applyBorder="1" applyAlignment="1" applyProtection="1">
      <alignment horizontal="center" vertical="center"/>
      <protection locked="0"/>
    </xf>
    <xf numFmtId="0" fontId="10" fillId="0" borderId="30" xfId="0" applyFont="1" applyBorder="1" applyAlignment="1">
      <alignment horizontal="center" vertical="center"/>
    </xf>
    <xf numFmtId="166" fontId="6" fillId="0" borderId="49" xfId="1" applyNumberFormat="1" applyFont="1" applyFill="1" applyBorder="1" applyAlignment="1" applyProtection="1">
      <alignment horizontal="center" vertical="center"/>
    </xf>
    <xf numFmtId="0" fontId="22" fillId="0" borderId="0" xfId="0" applyFont="1">
      <alignment vertical="center"/>
    </xf>
    <xf numFmtId="0" fontId="10" fillId="0" borderId="13" xfId="0" applyFont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 wrapText="1"/>
      <protection locked="0"/>
    </xf>
    <xf numFmtId="0" fontId="10" fillId="2" borderId="52" xfId="0" applyFont="1" applyFill="1" applyBorder="1" applyAlignment="1" applyProtection="1">
      <alignment horizontal="left" vertical="center"/>
      <protection locked="0"/>
    </xf>
    <xf numFmtId="0" fontId="8" fillId="2" borderId="34" xfId="0" applyNumberFormat="1" applyFont="1" applyFill="1" applyBorder="1" applyAlignment="1" applyProtection="1">
      <alignment vertical="center"/>
    </xf>
    <xf numFmtId="0" fontId="8" fillId="2" borderId="0" xfId="0" applyNumberFormat="1" applyFont="1" applyFill="1" applyBorder="1" applyAlignment="1" applyProtection="1">
      <alignment vertical="center"/>
    </xf>
    <xf numFmtId="0" fontId="10" fillId="0" borderId="2" xfId="3" applyFont="1" applyBorder="1" applyAlignment="1">
      <alignment horizontal="center" vertical="center" textRotation="90"/>
    </xf>
    <xf numFmtId="0" fontId="0" fillId="0" borderId="34" xfId="0" applyNumberFormat="1" applyFont="1" applyFill="1" applyBorder="1" applyAlignment="1" applyProtection="1">
      <alignment horizontal="right" vertical="center"/>
    </xf>
    <xf numFmtId="49" fontId="0" fillId="3" borderId="3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10" fillId="0" borderId="5" xfId="3" applyFont="1" applyFill="1" applyBorder="1" applyAlignment="1">
      <alignment horizontal="center" vertical="center" wrapText="1"/>
    </xf>
    <xf numFmtId="4" fontId="10" fillId="0" borderId="8" xfId="2" applyNumberFormat="1" applyFont="1" applyFill="1" applyBorder="1" applyAlignment="1" applyProtection="1">
      <alignment horizontal="center" vertical="center" wrapText="1"/>
    </xf>
    <xf numFmtId="0" fontId="0" fillId="0" borderId="5" xfId="3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" fontId="10" fillId="0" borderId="5" xfId="3" applyNumberFormat="1" applyFont="1" applyBorder="1" applyAlignment="1">
      <alignment horizontal="center" vertical="center"/>
    </xf>
    <xf numFmtId="4" fontId="10" fillId="0" borderId="5" xfId="2" applyNumberFormat="1" applyFont="1" applyFill="1" applyBorder="1" applyAlignment="1" applyProtection="1">
      <alignment horizontal="center" vertical="center"/>
    </xf>
    <xf numFmtId="4" fontId="10" fillId="0" borderId="30" xfId="2" applyNumberFormat="1" applyFont="1" applyFill="1" applyBorder="1" applyAlignment="1" applyProtection="1">
      <alignment horizontal="center" vertical="center"/>
    </xf>
    <xf numFmtId="4" fontId="10" fillId="0" borderId="29" xfId="3" applyNumberFormat="1" applyFont="1" applyFill="1" applyBorder="1" applyAlignment="1">
      <alignment horizontal="center" vertical="center"/>
    </xf>
    <xf numFmtId="4" fontId="10" fillId="0" borderId="29" xfId="2" applyNumberFormat="1" applyFont="1" applyFill="1" applyBorder="1" applyAlignment="1" applyProtection="1">
      <alignment horizontal="center" vertical="center" wrapText="1"/>
    </xf>
    <xf numFmtId="4" fontId="10" fillId="0" borderId="28" xfId="2" applyNumberFormat="1" applyFont="1" applyFill="1" applyBorder="1" applyAlignment="1" applyProtection="1">
      <alignment horizontal="center" vertical="center"/>
    </xf>
    <xf numFmtId="4" fontId="10" fillId="0" borderId="5" xfId="3" applyNumberFormat="1" applyFont="1" applyFill="1" applyBorder="1" applyAlignment="1">
      <alignment horizontal="center" vertical="center"/>
    </xf>
    <xf numFmtId="4" fontId="10" fillId="0" borderId="5" xfId="2" applyNumberFormat="1" applyFont="1" applyFill="1" applyBorder="1" applyAlignment="1" applyProtection="1">
      <alignment horizontal="center" vertical="center" wrapText="1"/>
    </xf>
    <xf numFmtId="4" fontId="10" fillId="0" borderId="44" xfId="2" applyNumberFormat="1" applyFont="1" applyFill="1" applyBorder="1" applyAlignment="1" applyProtection="1">
      <alignment horizontal="center" vertical="center"/>
    </xf>
    <xf numFmtId="4" fontId="10" fillId="0" borderId="30" xfId="3" applyNumberFormat="1" applyFont="1" applyFill="1" applyBorder="1" applyAlignment="1">
      <alignment horizontal="center" vertical="center"/>
    </xf>
    <xf numFmtId="4" fontId="10" fillId="0" borderId="30" xfId="2" applyNumberFormat="1" applyFont="1" applyFill="1" applyBorder="1" applyAlignment="1" applyProtection="1">
      <alignment horizontal="center" vertical="center" wrapText="1"/>
    </xf>
    <xf numFmtId="4" fontId="10" fillId="0" borderId="49" xfId="2" applyNumberFormat="1" applyFont="1" applyFill="1" applyBorder="1" applyAlignment="1" applyProtection="1">
      <alignment horizontal="center" vertical="center"/>
    </xf>
    <xf numFmtId="4" fontId="10" fillId="0" borderId="29" xfId="2" applyNumberFormat="1" applyFont="1" applyFill="1" applyBorder="1" applyAlignment="1" applyProtection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167" fontId="10" fillId="0" borderId="5" xfId="0" applyNumberFormat="1" applyFont="1" applyBorder="1" applyAlignment="1">
      <alignment horizontal="center" vertical="center"/>
    </xf>
    <xf numFmtId="164" fontId="10" fillId="0" borderId="5" xfId="1" applyNumberFormat="1" applyFont="1" applyFill="1" applyBorder="1" applyAlignment="1" applyProtection="1">
      <alignment horizontal="center" vertical="center"/>
    </xf>
    <xf numFmtId="2" fontId="10" fillId="0" borderId="5" xfId="1" applyNumberFormat="1" applyFont="1" applyFill="1" applyBorder="1" applyAlignment="1" applyProtection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168" fontId="10" fillId="0" borderId="5" xfId="1" applyNumberFormat="1" applyFont="1" applyFill="1" applyBorder="1" applyAlignment="1" applyProtection="1">
      <alignment horizontal="center" vertical="center"/>
    </xf>
    <xf numFmtId="169" fontId="10" fillId="0" borderId="5" xfId="1" applyNumberFormat="1" applyFont="1" applyFill="1" applyBorder="1" applyAlignment="1" applyProtection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170" fontId="10" fillId="0" borderId="5" xfId="1" applyNumberFormat="1" applyFont="1" applyFill="1" applyBorder="1" applyAlignment="1" applyProtection="1">
      <alignment horizontal="center" vertical="center"/>
    </xf>
    <xf numFmtId="165" fontId="10" fillId="0" borderId="5" xfId="1" applyNumberFormat="1" applyFont="1" applyFill="1" applyBorder="1" applyAlignment="1" applyProtection="1">
      <alignment horizontal="center" vertical="center"/>
    </xf>
    <xf numFmtId="3" fontId="10" fillId="0" borderId="30" xfId="0" applyNumberFormat="1" applyFont="1" applyFill="1" applyBorder="1" applyAlignment="1">
      <alignment horizontal="center" vertical="center"/>
    </xf>
    <xf numFmtId="164" fontId="10" fillId="0" borderId="30" xfId="1" applyNumberFormat="1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3" fontId="10" fillId="0" borderId="5" xfId="0" applyNumberFormat="1" applyFont="1" applyFill="1" applyBorder="1" applyAlignment="1" applyProtection="1">
      <alignment horizontal="center" vertical="center"/>
      <protection locked="0"/>
    </xf>
    <xf numFmtId="167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3" fontId="10" fillId="0" borderId="44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165" fontId="10" fillId="0" borderId="5" xfId="1" applyNumberFormat="1" applyFont="1" applyFill="1" applyBorder="1" applyAlignment="1" applyProtection="1">
      <alignment horizontal="center" vertical="center"/>
      <protection locked="0"/>
    </xf>
    <xf numFmtId="0" fontId="10" fillId="0" borderId="7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167" fontId="10" fillId="0" borderId="30" xfId="0" applyNumberFormat="1" applyFont="1" applyFill="1" applyBorder="1" applyAlignment="1">
      <alignment horizontal="center" vertical="center"/>
    </xf>
    <xf numFmtId="0" fontId="10" fillId="0" borderId="30" xfId="0" applyFont="1" applyFill="1" applyBorder="1" applyAlignment="1" applyProtection="1">
      <alignment horizontal="center" vertical="center"/>
      <protection locked="0"/>
    </xf>
    <xf numFmtId="3" fontId="10" fillId="0" borderId="49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9" xfId="0" applyFont="1" applyFill="1" applyBorder="1" applyAlignment="1">
      <alignment horizontal="center" vertical="center"/>
    </xf>
    <xf numFmtId="3" fontId="10" fillId="0" borderId="67" xfId="0" applyNumberFormat="1" applyFont="1" applyFill="1" applyBorder="1" applyAlignment="1">
      <alignment horizontal="center" vertical="center"/>
    </xf>
    <xf numFmtId="167" fontId="10" fillId="0" borderId="67" xfId="0" applyNumberFormat="1" applyFont="1" applyFill="1" applyBorder="1" applyAlignment="1">
      <alignment horizontal="center" vertical="center"/>
    </xf>
    <xf numFmtId="164" fontId="10" fillId="0" borderId="67" xfId="1" applyNumberFormat="1" applyFont="1" applyFill="1" applyBorder="1" applyAlignment="1" applyProtection="1">
      <alignment horizontal="center" vertical="center"/>
    </xf>
    <xf numFmtId="170" fontId="10" fillId="0" borderId="67" xfId="1" applyNumberFormat="1" applyFont="1" applyFill="1" applyBorder="1" applyAlignment="1" applyProtection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3" fontId="10" fillId="0" borderId="30" xfId="0" applyNumberFormat="1" applyFont="1" applyFill="1" applyBorder="1" applyAlignment="1" applyProtection="1">
      <alignment horizontal="center" vertical="center"/>
      <protection locked="0"/>
    </xf>
    <xf numFmtId="0" fontId="10" fillId="0" borderId="82" xfId="0" applyFont="1" applyBorder="1" applyAlignment="1">
      <alignment horizontal="left" vertical="center"/>
    </xf>
    <xf numFmtId="0" fontId="10" fillId="0" borderId="83" xfId="0" applyFont="1" applyFill="1" applyBorder="1" applyAlignment="1">
      <alignment horizontal="center" vertical="center"/>
    </xf>
    <xf numFmtId="3" fontId="10" fillId="0" borderId="29" xfId="0" applyNumberFormat="1" applyFont="1" applyFill="1" applyBorder="1" applyAlignment="1">
      <alignment horizontal="center" vertical="center"/>
    </xf>
    <xf numFmtId="167" fontId="10" fillId="0" borderId="29" xfId="0" applyNumberFormat="1" applyFont="1" applyFill="1" applyBorder="1" applyAlignment="1">
      <alignment horizontal="center" vertical="center"/>
    </xf>
    <xf numFmtId="164" fontId="10" fillId="0" borderId="29" xfId="1" applyNumberFormat="1" applyFont="1" applyFill="1" applyBorder="1" applyAlignment="1" applyProtection="1">
      <alignment horizontal="center" vertical="center"/>
    </xf>
    <xf numFmtId="170" fontId="10" fillId="0" borderId="29" xfId="1" applyNumberFormat="1" applyFont="1" applyFill="1" applyBorder="1" applyAlignment="1" applyProtection="1">
      <alignment horizontal="center" vertical="center"/>
    </xf>
    <xf numFmtId="3" fontId="10" fillId="0" borderId="28" xfId="0" applyNumberFormat="1" applyFont="1" applyFill="1" applyBorder="1" applyAlignment="1">
      <alignment horizontal="center" vertical="center"/>
    </xf>
    <xf numFmtId="0" fontId="10" fillId="2" borderId="52" xfId="0" applyFont="1" applyFill="1" applyBorder="1" applyAlignment="1" applyProtection="1">
      <alignment horizontal="left" vertical="center" wrapText="1"/>
      <protection locked="0"/>
    </xf>
    <xf numFmtId="165" fontId="10" fillId="0" borderId="3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/>
    </xf>
    <xf numFmtId="164" fontId="10" fillId="0" borderId="54" xfId="1" applyNumberFormat="1" applyFont="1" applyFill="1" applyBorder="1" applyAlignment="1" applyProtection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2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68" xfId="0" applyNumberFormat="1" applyFont="1" applyFill="1" applyBorder="1" applyAlignment="1" applyProtection="1">
      <alignment horizontal="center" vertical="center"/>
      <protection locked="0"/>
    </xf>
    <xf numFmtId="2" fontId="17" fillId="0" borderId="4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5" fillId="0" borderId="7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0" fillId="2" borderId="50" xfId="0" applyFont="1" applyFill="1" applyBorder="1" applyAlignment="1" applyProtection="1">
      <alignment horizontal="center" vertical="center"/>
      <protection locked="0"/>
    </xf>
    <xf numFmtId="0" fontId="0" fillId="2" borderId="51" xfId="0" applyFont="1" applyFill="1" applyBorder="1" applyAlignment="1" applyProtection="1">
      <alignment horizontal="center" vertical="center"/>
      <protection locked="0"/>
    </xf>
    <xf numFmtId="0" fontId="0" fillId="2" borderId="53" xfId="0" applyFont="1" applyFill="1" applyBorder="1" applyAlignment="1" applyProtection="1">
      <alignment horizontal="center" vertical="center"/>
      <protection locked="0"/>
    </xf>
    <xf numFmtId="0" fontId="0" fillId="2" borderId="63" xfId="0" applyFont="1" applyFill="1" applyBorder="1" applyAlignment="1" applyProtection="1">
      <alignment horizontal="center" vertical="center"/>
      <protection locked="0"/>
    </xf>
    <xf numFmtId="0" fontId="0" fillId="2" borderId="68" xfId="0" applyFont="1" applyFill="1" applyBorder="1" applyAlignment="1" applyProtection="1">
      <alignment horizontal="center" vertical="center"/>
      <protection locked="0"/>
    </xf>
    <xf numFmtId="0" fontId="0" fillId="2" borderId="47" xfId="0" applyFont="1" applyFill="1" applyBorder="1" applyAlignment="1" applyProtection="1">
      <alignment horizontal="center" vertical="center"/>
      <protection locked="0"/>
    </xf>
    <xf numFmtId="0" fontId="5" fillId="0" borderId="4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0" fillId="2" borderId="33" xfId="0" applyFont="1" applyFill="1" applyBorder="1" applyAlignment="1" applyProtection="1">
      <alignment horizontal="center" vertical="center"/>
      <protection locked="0"/>
    </xf>
    <xf numFmtId="0" fontId="0" fillId="2" borderId="18" xfId="0" applyFont="1" applyFill="1" applyBorder="1" applyAlignment="1" applyProtection="1">
      <alignment horizontal="center" vertical="center"/>
      <protection locked="0"/>
    </xf>
    <xf numFmtId="0" fontId="0" fillId="2" borderId="19" xfId="0" applyFont="1" applyFill="1" applyBorder="1" applyAlignment="1" applyProtection="1">
      <alignment horizontal="center" vertical="center"/>
      <protection locked="0"/>
    </xf>
    <xf numFmtId="0" fontId="5" fillId="0" borderId="4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0" fillId="2" borderId="49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44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0" fillId="2" borderId="54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center" vertical="center"/>
      <protection locked="0"/>
    </xf>
    <xf numFmtId="0" fontId="0" fillId="2" borderId="44" xfId="0" applyFont="1" applyFill="1" applyBorder="1" applyAlignment="1" applyProtection="1">
      <alignment horizontal="center" vertical="center"/>
      <protection locked="0"/>
    </xf>
    <xf numFmtId="0" fontId="5" fillId="0" borderId="60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left" vertical="center" wrapText="1"/>
    </xf>
    <xf numFmtId="2" fontId="17" fillId="3" borderId="36" xfId="0" applyNumberFormat="1" applyFont="1" applyFill="1" applyBorder="1" applyAlignment="1" applyProtection="1">
      <alignment horizontal="center" vertical="center"/>
      <protection locked="0"/>
    </xf>
    <xf numFmtId="2" fontId="17" fillId="3" borderId="37" xfId="0" applyNumberFormat="1" applyFont="1" applyFill="1" applyBorder="1" applyAlignment="1" applyProtection="1">
      <alignment horizontal="center" vertical="center"/>
      <protection locked="0"/>
    </xf>
    <xf numFmtId="2" fontId="17" fillId="3" borderId="38" xfId="0" applyNumberFormat="1" applyFont="1" applyFill="1" applyBorder="1" applyAlignment="1" applyProtection="1">
      <alignment horizontal="center" vertical="center"/>
      <protection locked="0"/>
    </xf>
    <xf numFmtId="2" fontId="17" fillId="3" borderId="40" xfId="0" applyNumberFormat="1" applyFont="1" applyFill="1" applyBorder="1" applyAlignment="1" applyProtection="1">
      <alignment horizontal="center" vertical="center"/>
      <protection locked="0"/>
    </xf>
    <xf numFmtId="2" fontId="17" fillId="3" borderId="41" xfId="0" applyNumberFormat="1" applyFont="1" applyFill="1" applyBorder="1" applyAlignment="1" applyProtection="1">
      <alignment horizontal="center" vertical="center"/>
      <protection locked="0"/>
    </xf>
    <xf numFmtId="2" fontId="17" fillId="3" borderId="42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2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3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0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2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9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34" xfId="0" applyNumberFormat="1" applyFont="1" applyFill="1" applyBorder="1" applyAlignment="1" applyProtection="1">
      <alignment horizontal="left" vertical="top" wrapText="1" shrinkToFit="1"/>
      <protection locked="0"/>
    </xf>
    <xf numFmtId="49" fontId="5" fillId="0" borderId="14" xfId="0" applyNumberFormat="1" applyFont="1" applyFill="1" applyBorder="1" applyAlignment="1" applyProtection="1">
      <alignment horizontal="left" vertical="top" wrapText="1" shrinkToFit="1"/>
      <protection locked="0"/>
    </xf>
    <xf numFmtId="0" fontId="5" fillId="0" borderId="60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60" xfId="0" applyFont="1" applyBorder="1" applyAlignment="1">
      <alignment horizontal="left" vertical="center"/>
    </xf>
    <xf numFmtId="0" fontId="5" fillId="0" borderId="53" xfId="0" applyFont="1" applyBorder="1" applyAlignment="1">
      <alignment horizontal="left" vertical="center"/>
    </xf>
    <xf numFmtId="0" fontId="5" fillId="0" borderId="54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4" fillId="3" borderId="77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4" fillId="3" borderId="7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2" fontId="4" fillId="3" borderId="14" xfId="0" applyNumberFormat="1" applyFont="1" applyFill="1" applyBorder="1" applyAlignment="1">
      <alignment horizontal="center" vertical="center" wrapText="1"/>
    </xf>
    <xf numFmtId="2" fontId="4" fillId="3" borderId="67" xfId="0" applyNumberFormat="1" applyFont="1" applyFill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49" fontId="4" fillId="0" borderId="77" xfId="0" applyNumberFormat="1" applyFont="1" applyFill="1" applyBorder="1" applyAlignment="1">
      <alignment horizontal="center" vertical="center" wrapText="1"/>
    </xf>
    <xf numFmtId="49" fontId="4" fillId="0" borderId="53" xfId="0" applyNumberFormat="1" applyFont="1" applyFill="1" applyBorder="1" applyAlignment="1">
      <alignment horizontal="center" vertical="center" wrapText="1"/>
    </xf>
    <xf numFmtId="49" fontId="4" fillId="0" borderId="63" xfId="0" applyNumberFormat="1" applyFont="1" applyFill="1" applyBorder="1" applyAlignment="1">
      <alignment horizontal="center" vertical="center" wrapText="1"/>
    </xf>
    <xf numFmtId="49" fontId="4" fillId="0" borderId="65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2" fontId="19" fillId="3" borderId="40" xfId="0" applyNumberFormat="1" applyFont="1" applyFill="1" applyBorder="1" applyAlignment="1">
      <alignment horizontal="center" vertical="center" wrapText="1"/>
    </xf>
    <xf numFmtId="2" fontId="19" fillId="3" borderId="41" xfId="0" applyNumberFormat="1" applyFont="1" applyFill="1" applyBorder="1" applyAlignment="1">
      <alignment horizontal="center" vertical="center" wrapText="1"/>
    </xf>
    <xf numFmtId="2" fontId="19" fillId="3" borderId="42" xfId="0" applyNumberFormat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4" fillId="0" borderId="72" xfId="0" applyNumberFormat="1" applyFont="1" applyFill="1" applyBorder="1" applyAlignment="1">
      <alignment horizontal="center" vertical="center" wrapText="1"/>
    </xf>
    <xf numFmtId="49" fontId="4" fillId="0" borderId="6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2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2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9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34" xfId="0" applyNumberFormat="1" applyFont="1" applyFill="1" applyBorder="1" applyAlignment="1" applyProtection="1">
      <alignment horizontal="left" vertical="center" wrapText="1" shrinkToFit="1"/>
      <protection locked="0"/>
    </xf>
    <xf numFmtId="49" fontId="5" fillId="0" borderId="14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34" xfId="0" applyNumberFormat="1" applyFont="1" applyFill="1" applyBorder="1" applyAlignment="1">
      <alignment horizontal="center" vertical="center"/>
    </xf>
    <xf numFmtId="0" fontId="4" fillId="3" borderId="75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7" fillId="0" borderId="66" xfId="0" applyFont="1" applyBorder="1" applyAlignment="1">
      <alignment horizontal="left" vertical="center"/>
    </xf>
    <xf numFmtId="0" fontId="7" fillId="0" borderId="64" xfId="0" applyFont="1" applyBorder="1" applyAlignment="1">
      <alignment horizontal="left" vertical="center"/>
    </xf>
    <xf numFmtId="0" fontId="7" fillId="0" borderId="76" xfId="0" applyFont="1" applyBorder="1" applyAlignment="1">
      <alignment horizontal="left" vertical="center"/>
    </xf>
    <xf numFmtId="0" fontId="10" fillId="0" borderId="43" xfId="3" applyFont="1" applyBorder="1" applyAlignment="1">
      <alignment horizontal="center" vertical="center" textRotation="90"/>
    </xf>
    <xf numFmtId="0" fontId="10" fillId="0" borderId="65" xfId="3" applyFont="1" applyBorder="1" applyAlignment="1">
      <alignment horizontal="center" vertical="center" textRotation="90"/>
    </xf>
    <xf numFmtId="0" fontId="10" fillId="0" borderId="18" xfId="0" applyFont="1" applyFill="1" applyBorder="1" applyAlignment="1">
      <alignment horizontal="center" vertical="center" wrapText="1"/>
    </xf>
    <xf numFmtId="0" fontId="10" fillId="0" borderId="67" xfId="0" applyFont="1" applyFill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25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2" fillId="0" borderId="27" xfId="3" applyFont="1" applyFill="1" applyBorder="1" applyAlignment="1">
      <alignment horizontal="center" vertical="center"/>
    </xf>
    <xf numFmtId="0" fontId="12" fillId="0" borderId="68" xfId="3" applyFont="1" applyFill="1" applyBorder="1" applyAlignment="1">
      <alignment horizontal="center" vertical="center"/>
    </xf>
    <xf numFmtId="0" fontId="12" fillId="0" borderId="47" xfId="3" applyFont="1" applyFill="1" applyBorder="1" applyAlignment="1">
      <alignment horizontal="center" vertical="center"/>
    </xf>
    <xf numFmtId="0" fontId="4" fillId="0" borderId="3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75" xfId="0" applyFont="1" applyBorder="1" applyAlignment="1">
      <alignment horizontal="right" vertical="center"/>
    </xf>
    <xf numFmtId="0" fontId="14" fillId="0" borderId="50" xfId="0" applyFont="1" applyBorder="1" applyAlignment="1">
      <alignment horizontal="right" vertical="center"/>
    </xf>
    <xf numFmtId="0" fontId="14" fillId="0" borderId="62" xfId="0" applyFont="1" applyBorder="1" applyAlignment="1">
      <alignment horizontal="right" vertical="center"/>
    </xf>
    <xf numFmtId="0" fontId="14" fillId="0" borderId="66" xfId="0" applyFont="1" applyBorder="1" applyAlignment="1">
      <alignment horizontal="left" vertical="center"/>
    </xf>
    <xf numFmtId="0" fontId="14" fillId="0" borderId="64" xfId="0" applyFont="1" applyBorder="1" applyAlignment="1">
      <alignment horizontal="left" vertical="center"/>
    </xf>
    <xf numFmtId="0" fontId="14" fillId="0" borderId="76" xfId="0" applyFont="1" applyBorder="1" applyAlignment="1">
      <alignment horizontal="left" vertical="center"/>
    </xf>
    <xf numFmtId="0" fontId="7" fillId="0" borderId="75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77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10" fillId="0" borderId="43" xfId="0" applyFont="1" applyBorder="1" applyAlignment="1">
      <alignment horizontal="center" vertical="center" textRotation="90" wrapText="1"/>
    </xf>
    <xf numFmtId="0" fontId="10" fillId="0" borderId="1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3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10" fillId="0" borderId="61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55" xfId="3" applyFont="1" applyBorder="1" applyAlignment="1">
      <alignment horizontal="center" vertical="center"/>
    </xf>
    <xf numFmtId="0" fontId="10" fillId="0" borderId="34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10" fillId="0" borderId="58" xfId="3" applyFont="1" applyBorder="1" applyAlignment="1">
      <alignment horizontal="center" vertical="center"/>
    </xf>
    <xf numFmtId="0" fontId="10" fillId="0" borderId="25" xfId="3" applyFont="1" applyBorder="1" applyAlignment="1">
      <alignment horizontal="center" vertical="center"/>
    </xf>
    <xf numFmtId="0" fontId="10" fillId="0" borderId="67" xfId="3" applyFont="1" applyBorder="1" applyAlignment="1">
      <alignment horizontal="center" vertical="center"/>
    </xf>
    <xf numFmtId="0" fontId="10" fillId="0" borderId="56" xfId="3" applyFont="1" applyBorder="1" applyAlignment="1">
      <alignment horizontal="center" vertical="center" textRotation="90"/>
    </xf>
    <xf numFmtId="0" fontId="10" fillId="0" borderId="33" xfId="3" applyFont="1" applyBorder="1" applyAlignment="1">
      <alignment horizontal="center" vertical="center" textRotation="90"/>
    </xf>
    <xf numFmtId="0" fontId="10" fillId="0" borderId="1" xfId="3" applyFont="1" applyBorder="1" applyAlignment="1">
      <alignment horizontal="center" vertical="center" textRotation="90"/>
    </xf>
    <xf numFmtId="0" fontId="10" fillId="0" borderId="2" xfId="3" applyFont="1" applyBorder="1" applyAlignment="1">
      <alignment horizontal="center" vertical="center" textRotation="90"/>
    </xf>
    <xf numFmtId="0" fontId="10" fillId="0" borderId="40" xfId="3" applyFont="1" applyBorder="1" applyAlignment="1">
      <alignment horizontal="center" vertical="center" textRotation="90"/>
    </xf>
    <xf numFmtId="0" fontId="10" fillId="0" borderId="57" xfId="3" applyFont="1" applyBorder="1" applyAlignment="1">
      <alignment horizontal="center" vertical="center" textRotation="90"/>
    </xf>
    <xf numFmtId="0" fontId="10" fillId="0" borderId="70" xfId="0" applyFont="1" applyFill="1" applyBorder="1" applyAlignment="1">
      <alignment horizontal="center" vertical="center" textRotation="90" wrapText="1"/>
    </xf>
    <xf numFmtId="0" fontId="10" fillId="0" borderId="70" xfId="0" applyFont="1" applyBorder="1" applyAlignment="1">
      <alignment vertical="center" textRotation="90"/>
    </xf>
    <xf numFmtId="0" fontId="10" fillId="0" borderId="71" xfId="0" applyFont="1" applyBorder="1" applyAlignment="1">
      <alignment vertical="center" textRotation="90"/>
    </xf>
    <xf numFmtId="0" fontId="10" fillId="0" borderId="25" xfId="0" applyFont="1" applyFill="1" applyBorder="1" applyAlignment="1">
      <alignment horizontal="left" vertical="center" wrapText="1"/>
    </xf>
    <xf numFmtId="0" fontId="10" fillId="0" borderId="67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 wrapText="1"/>
    </xf>
    <xf numFmtId="0" fontId="10" fillId="0" borderId="58" xfId="0" applyFont="1" applyFill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56" xfId="0" applyFont="1" applyFill="1" applyBorder="1" applyAlignment="1">
      <alignment horizontal="center" vertical="center" textRotation="90"/>
    </xf>
    <xf numFmtId="0" fontId="14" fillId="0" borderId="80" xfId="0" applyFont="1" applyFill="1" applyBorder="1" applyAlignment="1">
      <alignment horizontal="center" vertical="center" textRotation="90"/>
    </xf>
    <xf numFmtId="0" fontId="14" fillId="0" borderId="1" xfId="0" applyFont="1" applyFill="1" applyBorder="1" applyAlignment="1">
      <alignment horizontal="center" vertical="center" textRotation="90"/>
    </xf>
    <xf numFmtId="0" fontId="14" fillId="0" borderId="4" xfId="0" applyFont="1" applyFill="1" applyBorder="1" applyAlignment="1">
      <alignment horizontal="center" vertical="center" textRotation="90"/>
    </xf>
    <xf numFmtId="0" fontId="14" fillId="0" borderId="40" xfId="0" applyFont="1" applyFill="1" applyBorder="1" applyAlignment="1">
      <alignment horizontal="center" vertical="center" textRotation="90"/>
    </xf>
    <xf numFmtId="0" fontId="14" fillId="0" borderId="42" xfId="0" applyFont="1" applyFill="1" applyBorder="1" applyAlignment="1">
      <alignment horizontal="center" vertical="center" textRotation="90"/>
    </xf>
    <xf numFmtId="0" fontId="10" fillId="0" borderId="81" xfId="0" applyFont="1" applyFill="1" applyBorder="1" applyAlignment="1">
      <alignment horizontal="center" vertical="center" textRotation="90" wrapText="1"/>
    </xf>
    <xf numFmtId="0" fontId="10" fillId="0" borderId="71" xfId="0" applyFont="1" applyFill="1" applyBorder="1" applyAlignment="1">
      <alignment horizontal="center" vertical="center" textRotation="90" wrapText="1"/>
    </xf>
    <xf numFmtId="0" fontId="10" fillId="0" borderId="58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0" borderId="4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</cellXfs>
  <cellStyles count="4">
    <cellStyle name="BROJ2" xfId="2"/>
    <cellStyle name="Comma [0]" xfId="1" builtinId="6"/>
    <cellStyle name="GEN2" xfId="3"/>
    <cellStyle name="Normal" xfId="0" builtinId="0" customBuiltin="1"/>
  </cellStyles>
  <dxfs count="0"/>
  <tableStyles count="0" defaultTableStyle="TableStyleMedium9" defaultPivotStyle="PivotStyleLight16"/>
  <colors>
    <mruColors>
      <color rgb="FFCCFF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ljana.puljevic/Desktop/26012022/Godisnji%20izvestaji%2026012022/7.%20Obrazac_1_Godisnji%20izvestaj_kWh_BMPk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6;&#1085;&#1074;&#1077;&#1088;&#1090;&#1086;&#108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ловна"/>
      <sheetName val="Списак локација"/>
      <sheetName val="Л1 Локација"/>
      <sheetName val="Л1 Потрошња енергије"/>
      <sheetName val="Л1 Предузете мере"/>
      <sheetName val="Л1 Трендови"/>
      <sheetName val="Л1 Индикатори"/>
      <sheetName val="Л1 Опрема и уређаји"/>
      <sheetName val="Л1 Ниво менаџмента"/>
      <sheetName val=" Л1 Средњорочни и дугорочни "/>
      <sheetName val=" Конвертор"/>
    </sheetNames>
    <sheetDataSet>
      <sheetData sheetId="0">
        <row r="6">
          <cell r="AV6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8">
          <cell r="D38" t="str">
            <v>Љуска сунцокрета</v>
          </cell>
        </row>
        <row r="39">
          <cell r="D39" t="str">
            <v>Слама</v>
          </cell>
        </row>
        <row r="40">
          <cell r="D40" t="str">
            <v>Биомаса 1</v>
          </cell>
        </row>
        <row r="41">
          <cell r="D41" t="str">
            <v>Биомаса 2</v>
          </cell>
        </row>
        <row r="42">
          <cell r="E42"/>
        </row>
        <row r="43">
          <cell r="E43"/>
        </row>
        <row r="44">
          <cell r="D44" t="str">
            <v>Остало 3</v>
          </cell>
          <cell r="E44"/>
        </row>
        <row r="45">
          <cell r="D45" t="str">
            <v>Остало 4</v>
          </cell>
          <cell r="E45"/>
        </row>
        <row r="46">
          <cell r="H46">
            <v>1</v>
          </cell>
          <cell r="J46">
            <v>1.5625</v>
          </cell>
          <cell r="M46">
            <v>287</v>
          </cell>
        </row>
        <row r="47">
          <cell r="H47">
            <v>1</v>
          </cell>
          <cell r="J47">
            <v>1.5625</v>
          </cell>
          <cell r="M47">
            <v>287</v>
          </cell>
        </row>
        <row r="48">
          <cell r="H48">
            <v>1</v>
          </cell>
          <cell r="J48">
            <v>1</v>
          </cell>
          <cell r="M48">
            <v>0</v>
          </cell>
        </row>
        <row r="49">
          <cell r="H49">
            <v>1</v>
          </cell>
          <cell r="J49">
            <v>1</v>
          </cell>
          <cell r="M49">
            <v>0</v>
          </cell>
        </row>
        <row r="50">
          <cell r="D50" t="str">
            <v>Остало 1</v>
          </cell>
          <cell r="H50">
            <v>1</v>
          </cell>
          <cell r="J50">
            <v>1</v>
          </cell>
          <cell r="M50">
            <v>0</v>
          </cell>
        </row>
        <row r="51">
          <cell r="D51" t="str">
            <v>Остало 2</v>
          </cell>
          <cell r="H51">
            <v>1</v>
          </cell>
          <cell r="J51">
            <v>1</v>
          </cell>
          <cell r="M51">
            <v>0</v>
          </cell>
        </row>
        <row r="52">
          <cell r="H52">
            <v>1</v>
          </cell>
          <cell r="J52">
            <v>3.0148000000000001</v>
          </cell>
          <cell r="M52">
            <v>1099</v>
          </cell>
        </row>
        <row r="53">
          <cell r="H53">
            <v>1</v>
          </cell>
          <cell r="J53">
            <v>3.0148000000000001</v>
          </cell>
          <cell r="M53">
            <v>1099</v>
          </cell>
        </row>
        <row r="54">
          <cell r="H54">
            <v>1</v>
          </cell>
          <cell r="J54">
            <v>1</v>
          </cell>
          <cell r="M54">
            <v>0</v>
          </cell>
        </row>
        <row r="55">
          <cell r="H55">
            <v>1</v>
          </cell>
          <cell r="J55">
            <v>1</v>
          </cell>
          <cell r="M55">
            <v>0</v>
          </cell>
        </row>
        <row r="56">
          <cell r="H56">
            <v>1</v>
          </cell>
          <cell r="J56">
            <v>1</v>
          </cell>
          <cell r="M56">
            <v>0</v>
          </cell>
        </row>
        <row r="57">
          <cell r="D57" t="str">
            <v>Остало 1</v>
          </cell>
          <cell r="H57">
            <v>1</v>
          </cell>
          <cell r="J57">
            <v>1</v>
          </cell>
          <cell r="M57">
            <v>0</v>
          </cell>
        </row>
        <row r="58">
          <cell r="D58" t="str">
            <v>Остало 2</v>
          </cell>
          <cell r="H58">
            <v>1</v>
          </cell>
          <cell r="J58">
            <v>1</v>
          </cell>
          <cell r="M5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јава"/>
      <sheetName val="Прорачун - Списак локација"/>
      <sheetName val="Л1 Потрошња енергије"/>
      <sheetName val=" Конвертор"/>
    </sheetNames>
    <sheetDataSet>
      <sheetData sheetId="0" refreshError="1"/>
      <sheetData sheetId="1" refreshError="1"/>
      <sheetData sheetId="2" refreshError="1"/>
      <sheetData sheetId="3" refreshError="1">
        <row r="6">
          <cell r="M6">
            <v>1037.5920000000001</v>
          </cell>
        </row>
        <row r="7">
          <cell r="M7">
            <v>759</v>
          </cell>
        </row>
        <row r="8">
          <cell r="M8">
            <v>967.24</v>
          </cell>
        </row>
        <row r="9">
          <cell r="M9">
            <v>1738.905</v>
          </cell>
        </row>
        <row r="10">
          <cell r="M10">
            <v>1008.77</v>
          </cell>
        </row>
        <row r="11">
          <cell r="M11">
            <v>2341.4780000000001</v>
          </cell>
        </row>
        <row r="12">
          <cell r="M12">
            <v>1167.5260000000001</v>
          </cell>
        </row>
        <row r="13">
          <cell r="M13">
            <v>1099.8</v>
          </cell>
        </row>
        <row r="14">
          <cell r="M14">
            <v>2808.6239999999998</v>
          </cell>
        </row>
        <row r="15">
          <cell r="M15">
            <v>3111.05</v>
          </cell>
        </row>
        <row r="16">
          <cell r="M16">
            <v>2263.9</v>
          </cell>
        </row>
        <row r="17">
          <cell r="M17">
            <v>3120.7</v>
          </cell>
        </row>
        <row r="18">
          <cell r="M18">
            <v>2277.7800000000002</v>
          </cell>
        </row>
        <row r="19">
          <cell r="M19">
            <v>4050.6759999999999</v>
          </cell>
        </row>
        <row r="20">
          <cell r="M20">
            <v>2627.7730000000001</v>
          </cell>
        </row>
        <row r="21">
          <cell r="M21">
            <v>3111.05</v>
          </cell>
        </row>
        <row r="22">
          <cell r="M22">
            <v>3201.9029999999998</v>
          </cell>
        </row>
        <row r="23">
          <cell r="M23">
            <v>3320.4920000000002</v>
          </cell>
        </row>
        <row r="24">
          <cell r="M24">
            <v>3174.808</v>
          </cell>
        </row>
        <row r="25">
          <cell r="M25">
            <v>3174.808</v>
          </cell>
        </row>
        <row r="26">
          <cell r="M26">
            <v>3207.7080000000001</v>
          </cell>
        </row>
        <row r="27">
          <cell r="M27">
            <v>3694.46</v>
          </cell>
        </row>
        <row r="28">
          <cell r="M28">
            <v>3022.6370000000002</v>
          </cell>
        </row>
        <row r="29">
          <cell r="M29">
            <v>2905.6</v>
          </cell>
        </row>
        <row r="30">
          <cell r="M30">
            <v>2057.88</v>
          </cell>
        </row>
        <row r="31">
          <cell r="M31">
            <v>2263.6680000000001</v>
          </cell>
        </row>
        <row r="32">
          <cell r="M32">
            <v>1083.3399999999999</v>
          </cell>
        </row>
        <row r="33">
          <cell r="M33">
            <v>48.880400000000002</v>
          </cell>
        </row>
        <row r="34">
          <cell r="M34">
            <v>131.68969999999999</v>
          </cell>
        </row>
        <row r="35">
          <cell r="M35">
            <v>151.06010000000001</v>
          </cell>
        </row>
        <row r="36">
          <cell r="M36">
            <v>64.606999999999999</v>
          </cell>
        </row>
        <row r="37">
          <cell r="M37">
            <v>2916.6550000000002</v>
          </cell>
        </row>
        <row r="38">
          <cell r="M38">
            <v>196.44399999999999</v>
          </cell>
        </row>
        <row r="39">
          <cell r="M39">
            <v>161.11199999999999</v>
          </cell>
        </row>
        <row r="40">
          <cell r="M40">
            <v>0</v>
          </cell>
        </row>
        <row r="41">
          <cell r="M41">
            <v>0</v>
          </cell>
        </row>
        <row r="42">
          <cell r="M42">
            <v>0</v>
          </cell>
        </row>
        <row r="43">
          <cell r="M43">
            <v>0</v>
          </cell>
        </row>
        <row r="44">
          <cell r="M44">
            <v>0</v>
          </cell>
        </row>
        <row r="45">
          <cell r="M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G47"/>
  <sheetViews>
    <sheetView showRuler="0" view="pageLayout" zoomScale="130" zoomScaleNormal="80" zoomScaleSheetLayoutView="100" zoomScalePageLayoutView="130" workbookViewId="0">
      <selection activeCell="BO47" sqref="BO47"/>
    </sheetView>
  </sheetViews>
  <sheetFormatPr defaultColWidth="9" defaultRowHeight="15"/>
  <cols>
    <col min="1" max="1" width="1" style="8" customWidth="1"/>
    <col min="2" max="55" width="1.5703125" style="8" customWidth="1"/>
    <col min="56" max="56" width="1" style="8" customWidth="1"/>
    <col min="57" max="57" width="1.5703125" style="8" customWidth="1"/>
    <col min="58" max="58" width="1.85546875" style="8" customWidth="1"/>
    <col min="59" max="59" width="1.7109375" style="8" customWidth="1"/>
    <col min="60" max="60" width="1.5703125" style="8" customWidth="1"/>
    <col min="61" max="16384" width="9" style="8"/>
  </cols>
  <sheetData>
    <row r="1" spans="2:59" ht="15" customHeight="1">
      <c r="B1" s="236" t="s">
        <v>186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8"/>
      <c r="AI1" s="21"/>
      <c r="AJ1" s="21" t="s">
        <v>63</v>
      </c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</row>
    <row r="2" spans="2:59">
      <c r="B2" s="239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1"/>
      <c r="AI2" s="247" t="s">
        <v>64</v>
      </c>
      <c r="AJ2" s="248"/>
      <c r="AK2" s="248"/>
      <c r="AL2" s="248"/>
      <c r="AM2" s="248"/>
      <c r="AN2" s="248"/>
      <c r="AO2" s="248"/>
      <c r="AP2" s="248"/>
      <c r="AQ2" s="248"/>
      <c r="AR2" s="249"/>
      <c r="AS2" s="247"/>
      <c r="AT2" s="248"/>
      <c r="AU2" s="248"/>
      <c r="AV2" s="248"/>
      <c r="AW2" s="248"/>
      <c r="AX2" s="248"/>
      <c r="AY2" s="248"/>
      <c r="AZ2" s="248"/>
      <c r="BA2" s="248"/>
      <c r="BB2" s="248"/>
      <c r="BC2" s="249"/>
    </row>
    <row r="3" spans="2:59" ht="15" customHeight="1">
      <c r="B3" s="242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4"/>
      <c r="AI3" s="245" t="s">
        <v>65</v>
      </c>
      <c r="AJ3" s="246"/>
      <c r="AK3" s="246"/>
      <c r="AL3" s="246"/>
      <c r="AM3" s="246"/>
      <c r="AN3" s="246"/>
      <c r="AO3" s="246"/>
      <c r="AP3" s="246"/>
      <c r="AQ3" s="246"/>
      <c r="AR3" s="188"/>
      <c r="AS3" s="245"/>
      <c r="AT3" s="246"/>
      <c r="AU3" s="246"/>
      <c r="AV3" s="246"/>
      <c r="AW3" s="246"/>
      <c r="AX3" s="246"/>
      <c r="AY3" s="246"/>
      <c r="AZ3" s="246"/>
      <c r="BA3" s="246"/>
      <c r="BB3" s="246"/>
      <c r="BC3" s="188"/>
    </row>
    <row r="4" spans="2:59" ht="8.4499999999999993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2:59" ht="42" customHeight="1">
      <c r="B5" s="250" t="s">
        <v>199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19"/>
      <c r="BE5" s="12"/>
      <c r="BF5" s="12"/>
      <c r="BG5" s="13"/>
    </row>
    <row r="6" spans="2:59" ht="10.5" customHeight="1"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9"/>
      <c r="BE6" s="12"/>
      <c r="BF6" s="12"/>
      <c r="BG6" s="13"/>
    </row>
    <row r="7" spans="2:59" ht="15.75">
      <c r="B7" s="21" t="s">
        <v>153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19"/>
      <c r="BE7" s="12"/>
      <c r="BF7" s="12"/>
      <c r="BG7" s="13"/>
    </row>
    <row r="8" spans="2:59" ht="5.45" customHeight="1" thickBot="1"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19"/>
      <c r="BE8" s="12"/>
      <c r="BF8" s="12"/>
      <c r="BG8" s="13"/>
    </row>
    <row r="9" spans="2:59" ht="28.9" customHeight="1">
      <c r="B9" s="252" t="s">
        <v>154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4"/>
      <c r="U9" s="255"/>
      <c r="V9" s="256"/>
      <c r="W9" s="256"/>
      <c r="X9" s="256"/>
      <c r="Y9" s="256"/>
      <c r="Z9" s="256"/>
      <c r="AA9" s="256"/>
      <c r="AB9" s="256"/>
      <c r="AC9" s="256"/>
      <c r="AD9" s="256"/>
      <c r="AE9" s="256"/>
      <c r="AF9" s="256"/>
      <c r="AG9" s="256"/>
      <c r="AH9" s="256"/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7"/>
      <c r="BD9" s="19"/>
      <c r="BE9" s="12"/>
      <c r="BF9" s="12"/>
      <c r="BG9" s="13"/>
    </row>
    <row r="10" spans="2:59" ht="15.75">
      <c r="B10" s="194" t="s">
        <v>110</v>
      </c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  <c r="U10" s="258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60"/>
      <c r="BD10" s="19"/>
      <c r="BE10" s="12"/>
      <c r="BF10" s="12"/>
      <c r="BG10" s="13"/>
    </row>
    <row r="11" spans="2:59" ht="15.75">
      <c r="B11" s="194" t="s">
        <v>111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6"/>
      <c r="U11" s="258"/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  <c r="AY11" s="259"/>
      <c r="AZ11" s="259"/>
      <c r="BA11" s="259"/>
      <c r="BB11" s="259"/>
      <c r="BC11" s="260"/>
      <c r="BD11" s="19"/>
      <c r="BE11" s="12"/>
      <c r="BF11" s="12"/>
      <c r="BG11" s="13"/>
    </row>
    <row r="12" spans="2:59" ht="15.75">
      <c r="B12" s="194" t="s">
        <v>112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6"/>
      <c r="U12" s="258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259"/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60"/>
      <c r="BD12" s="19"/>
      <c r="BE12" s="12"/>
      <c r="BF12" s="12"/>
      <c r="BG12" s="13"/>
    </row>
    <row r="13" spans="2:59" ht="15.6" customHeight="1">
      <c r="B13" s="182" t="s">
        <v>113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4"/>
      <c r="U13" s="188" t="s">
        <v>114</v>
      </c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216" t="s">
        <v>115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8"/>
      <c r="AR13" s="189" t="s">
        <v>116</v>
      </c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90"/>
      <c r="BD13" s="19"/>
      <c r="BE13" s="12"/>
      <c r="BF13" s="12"/>
      <c r="BG13" s="13"/>
    </row>
    <row r="14" spans="2:59" ht="15.75">
      <c r="B14" s="182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4"/>
      <c r="U14" s="213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5"/>
      <c r="BD14" s="3"/>
      <c r="BE14" s="3"/>
      <c r="BF14" s="3"/>
    </row>
    <row r="15" spans="2:59" ht="15.6" customHeight="1">
      <c r="B15" s="182" t="s">
        <v>47</v>
      </c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4"/>
      <c r="U15" s="188" t="s">
        <v>68</v>
      </c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5"/>
    </row>
    <row r="16" spans="2:59" ht="13.9" customHeight="1">
      <c r="B16" s="182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U16" s="188" t="s">
        <v>118</v>
      </c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8"/>
    </row>
    <row r="17" spans="2:59" ht="15.6" customHeight="1">
      <c r="B17" s="185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7"/>
      <c r="U17" s="209" t="s">
        <v>119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2"/>
      <c r="BD17" s="19"/>
    </row>
    <row r="18" spans="2:59" ht="15.6" customHeight="1">
      <c r="B18" s="185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7"/>
      <c r="U18" s="209" t="s">
        <v>151</v>
      </c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2"/>
      <c r="BD18" s="19"/>
    </row>
    <row r="19" spans="2:59" ht="15.6" customHeight="1" thickBot="1">
      <c r="B19" s="185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7"/>
      <c r="U19" s="209" t="s">
        <v>152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2"/>
      <c r="BD19" s="19"/>
    </row>
    <row r="20" spans="2:59" ht="15.6" customHeight="1">
      <c r="B20" s="221" t="s">
        <v>120</v>
      </c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3"/>
      <c r="U20" s="228">
        <f>'Прорачун - Списак локација'!AT29</f>
        <v>0</v>
      </c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29"/>
      <c r="BA20" s="229"/>
      <c r="BB20" s="229"/>
      <c r="BC20" s="230"/>
      <c r="BD20" s="19"/>
    </row>
    <row r="21" spans="2:59" ht="16.5" thickBot="1">
      <c r="B21" s="224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6"/>
      <c r="U21" s="231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  <c r="AF21" s="232"/>
      <c r="AG21" s="232"/>
      <c r="AH21" s="232"/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2"/>
      <c r="AT21" s="232"/>
      <c r="AU21" s="232"/>
      <c r="AV21" s="232"/>
      <c r="AW21" s="232"/>
      <c r="AX21" s="232"/>
      <c r="AY21" s="232"/>
      <c r="AZ21" s="232"/>
      <c r="BA21" s="232"/>
      <c r="BB21" s="232"/>
      <c r="BC21" s="233"/>
      <c r="BD21" s="19"/>
    </row>
    <row r="22" spans="2:59" ht="16.5" thickBot="1">
      <c r="B22" s="164" t="s">
        <v>200</v>
      </c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6"/>
      <c r="U22" s="167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9"/>
      <c r="BD22" s="19"/>
    </row>
    <row r="23" spans="2:59" ht="22.9" customHeight="1">
      <c r="B23" s="227" t="s">
        <v>144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19"/>
    </row>
    <row r="24" spans="2:59" ht="8.4499999999999993" customHeight="1">
      <c r="B24" s="21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19"/>
    </row>
    <row r="25" spans="2:59" s="25" customFormat="1" ht="58.15" customHeight="1">
      <c r="B25" s="219" t="s">
        <v>202</v>
      </c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4"/>
    </row>
    <row r="26" spans="2:59" ht="8.4499999999999993" customHeight="1"/>
    <row r="27" spans="2:59" s="21" customFormat="1" ht="12">
      <c r="B27" s="170" t="s">
        <v>122</v>
      </c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</row>
    <row r="28" spans="2:59" ht="5.45" customHeight="1" thickBot="1"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19"/>
      <c r="BE28" s="12"/>
      <c r="BF28" s="12"/>
      <c r="BG28" s="13"/>
    </row>
    <row r="29" spans="2:59" ht="15.75">
      <c r="B29" s="199" t="s">
        <v>67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20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7"/>
      <c r="BD29" s="19"/>
    </row>
    <row r="30" spans="2:59" ht="15.75">
      <c r="B30" s="194" t="s">
        <v>121</v>
      </c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6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9"/>
      <c r="BD30" s="19"/>
    </row>
    <row r="31" spans="2:59" ht="15.75">
      <c r="B31" s="194" t="s">
        <v>112</v>
      </c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6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9"/>
      <c r="BD31" s="19"/>
    </row>
    <row r="32" spans="2:59" ht="15.75">
      <c r="B32" s="182" t="s">
        <v>113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4"/>
      <c r="U32" s="188" t="s">
        <v>114</v>
      </c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 t="s">
        <v>115</v>
      </c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26"/>
      <c r="AR32" s="189" t="s">
        <v>116</v>
      </c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90"/>
      <c r="BD32" s="19"/>
    </row>
    <row r="33" spans="2:59" ht="16.5" thickBot="1">
      <c r="B33" s="185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  <c r="U33" s="191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2"/>
      <c r="AY33" s="192"/>
      <c r="AZ33" s="192"/>
      <c r="BA33" s="192"/>
      <c r="BB33" s="192"/>
      <c r="BC33" s="193"/>
      <c r="BD33" s="3"/>
    </row>
    <row r="34" spans="2:59" ht="27" customHeight="1" thickBot="1">
      <c r="B34" s="173" t="s">
        <v>120</v>
      </c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5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1"/>
    </row>
    <row r="35" spans="2:59">
      <c r="B35" s="171" t="s">
        <v>157</v>
      </c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</row>
    <row r="37" spans="2:59">
      <c r="B37" s="170" t="s">
        <v>158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</row>
    <row r="38" spans="2:59" ht="5.45" customHeight="1" thickBot="1"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19"/>
      <c r="BE38" s="12"/>
      <c r="BF38" s="12"/>
      <c r="BG38" s="13"/>
    </row>
    <row r="39" spans="2:59">
      <c r="B39" s="199" t="s">
        <v>123</v>
      </c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6"/>
    </row>
    <row r="40" spans="2:59">
      <c r="B40" s="194" t="s">
        <v>124</v>
      </c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8"/>
    </row>
    <row r="41" spans="2:59">
      <c r="B41" s="194" t="s">
        <v>126</v>
      </c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8"/>
    </row>
    <row r="42" spans="2:59">
      <c r="B42" s="194" t="s">
        <v>121</v>
      </c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 t="s">
        <v>117</v>
      </c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 t="s">
        <v>125</v>
      </c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</row>
    <row r="43" spans="2:59" ht="15.75" thickBot="1">
      <c r="B43" s="201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3"/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4"/>
    </row>
    <row r="45" spans="2:59">
      <c r="B45" s="21" t="s">
        <v>45</v>
      </c>
      <c r="AJ45" s="197" t="s">
        <v>46</v>
      </c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</row>
    <row r="46" spans="2:59">
      <c r="B46" s="21" t="s">
        <v>66</v>
      </c>
    </row>
    <row r="47" spans="2:59"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</row>
  </sheetData>
  <sheetProtection formatCells="0" formatColumns="0"/>
  <mergeCells count="70">
    <mergeCell ref="B5:BC5"/>
    <mergeCell ref="B9:T9"/>
    <mergeCell ref="B10:T10"/>
    <mergeCell ref="B11:T11"/>
    <mergeCell ref="B12:T12"/>
    <mergeCell ref="U9:BC9"/>
    <mergeCell ref="U10:BC10"/>
    <mergeCell ref="U11:BC11"/>
    <mergeCell ref="U12:BC12"/>
    <mergeCell ref="B1:Z3"/>
    <mergeCell ref="AI3:AR3"/>
    <mergeCell ref="AI2:AR2"/>
    <mergeCell ref="AS2:BC2"/>
    <mergeCell ref="AS3:BC3"/>
    <mergeCell ref="B13:T14"/>
    <mergeCell ref="B25:BC25"/>
    <mergeCell ref="B27:O27"/>
    <mergeCell ref="B29:T29"/>
    <mergeCell ref="B20:T21"/>
    <mergeCell ref="B23:BC23"/>
    <mergeCell ref="U19:AH19"/>
    <mergeCell ref="B15:T19"/>
    <mergeCell ref="AI19:BC19"/>
    <mergeCell ref="U20:BC21"/>
    <mergeCell ref="U16:AH16"/>
    <mergeCell ref="U15:AH15"/>
    <mergeCell ref="AI15:BC15"/>
    <mergeCell ref="AI16:BC16"/>
    <mergeCell ref="U17:AH17"/>
    <mergeCell ref="AI17:BC17"/>
    <mergeCell ref="U18:AH18"/>
    <mergeCell ref="AI18:BC18"/>
    <mergeCell ref="U13:AE13"/>
    <mergeCell ref="AR13:BC13"/>
    <mergeCell ref="U14:AE14"/>
    <mergeCell ref="AF14:AQ14"/>
    <mergeCell ref="AR14:BC14"/>
    <mergeCell ref="AF13:AQ13"/>
    <mergeCell ref="B30:T30"/>
    <mergeCell ref="B31:T31"/>
    <mergeCell ref="AJ45:BB45"/>
    <mergeCell ref="AI47:BC47"/>
    <mergeCell ref="B39:N39"/>
    <mergeCell ref="B40:N40"/>
    <mergeCell ref="B41:N41"/>
    <mergeCell ref="AQ42:BC42"/>
    <mergeCell ref="AF42:AP42"/>
    <mergeCell ref="B42:AE42"/>
    <mergeCell ref="B43:AE43"/>
    <mergeCell ref="AF43:AP43"/>
    <mergeCell ref="AQ43:BC43"/>
    <mergeCell ref="O39:BC39"/>
    <mergeCell ref="O40:BC40"/>
    <mergeCell ref="O41:BC41"/>
    <mergeCell ref="B22:T22"/>
    <mergeCell ref="U22:BC22"/>
    <mergeCell ref="B37:AH37"/>
    <mergeCell ref="B35:BC35"/>
    <mergeCell ref="B34:T34"/>
    <mergeCell ref="U29:BC29"/>
    <mergeCell ref="U30:BC30"/>
    <mergeCell ref="U31:BC31"/>
    <mergeCell ref="U34:BC34"/>
    <mergeCell ref="B32:T33"/>
    <mergeCell ref="U32:AE32"/>
    <mergeCell ref="AF32:AP32"/>
    <mergeCell ref="AR32:BC32"/>
    <mergeCell ref="U33:AE33"/>
    <mergeCell ref="AF33:AQ33"/>
    <mergeCell ref="AR33:BC33"/>
  </mergeCells>
  <phoneticPr fontId="3"/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 differentFirst="1">
    <oddHeader>&amp;RОбразац 1</oddHeader>
    <firstHeader>&amp;RОбразац 1</firstHeader>
  </headerFooter>
  <colBreaks count="1" manualBreakCount="1">
    <brk id="5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showRuler="0" view="pageLayout" topLeftCell="A22" zoomScale="120" zoomScaleNormal="80" zoomScaleSheetLayoutView="100" zoomScalePageLayoutView="120" workbookViewId="0">
      <selection activeCell="W42" sqref="W42"/>
    </sheetView>
  </sheetViews>
  <sheetFormatPr defaultColWidth="9" defaultRowHeight="15"/>
  <cols>
    <col min="1" max="1" width="1" style="8" customWidth="1"/>
    <col min="2" max="55" width="1.5703125" style="8" customWidth="1"/>
    <col min="56" max="56" width="1" style="8" customWidth="1"/>
    <col min="57" max="16384" width="9" style="8"/>
  </cols>
  <sheetData>
    <row r="1" spans="1:56" ht="15" customHeight="1">
      <c r="B1" s="300" t="s">
        <v>143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2"/>
      <c r="AI1" s="21"/>
      <c r="AJ1" s="21" t="s">
        <v>63</v>
      </c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</row>
    <row r="2" spans="1:56"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5"/>
      <c r="AI2" s="247" t="s">
        <v>64</v>
      </c>
      <c r="AJ2" s="248"/>
      <c r="AK2" s="248"/>
      <c r="AL2" s="248"/>
      <c r="AM2" s="248"/>
      <c r="AN2" s="248"/>
      <c r="AO2" s="248"/>
      <c r="AP2" s="248"/>
      <c r="AQ2" s="248"/>
      <c r="AR2" s="249"/>
      <c r="AS2" s="247"/>
      <c r="AT2" s="248"/>
      <c r="AU2" s="248"/>
      <c r="AV2" s="248"/>
      <c r="AW2" s="248"/>
      <c r="AX2" s="248"/>
      <c r="AY2" s="248"/>
      <c r="AZ2" s="248"/>
      <c r="BA2" s="248"/>
      <c r="BB2" s="248"/>
      <c r="BC2" s="249"/>
    </row>
    <row r="3" spans="1:56" ht="15" customHeight="1"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8"/>
      <c r="AI3" s="245" t="s">
        <v>65</v>
      </c>
      <c r="AJ3" s="246"/>
      <c r="AK3" s="246"/>
      <c r="AL3" s="246"/>
      <c r="AM3" s="246"/>
      <c r="AN3" s="246"/>
      <c r="AO3" s="246"/>
      <c r="AP3" s="246"/>
      <c r="AQ3" s="246"/>
      <c r="AR3" s="188"/>
      <c r="AS3" s="245"/>
      <c r="AT3" s="246"/>
      <c r="AU3" s="246"/>
      <c r="AV3" s="246"/>
      <c r="AW3" s="246"/>
      <c r="AX3" s="246"/>
      <c r="AY3" s="246"/>
      <c r="AZ3" s="246"/>
      <c r="BA3" s="246"/>
      <c r="BB3" s="246"/>
      <c r="BC3" s="188"/>
    </row>
    <row r="4" spans="1:56" ht="8.4499999999999993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46.9" customHeight="1">
      <c r="B5" s="251" t="s">
        <v>201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19"/>
    </row>
    <row r="6" spans="1:56" ht="13.9" customHeight="1">
      <c r="A6" s="13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13"/>
    </row>
    <row r="7" spans="1:56" ht="36" customHeight="1">
      <c r="A7" s="8" t="s">
        <v>128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19"/>
    </row>
    <row r="8" spans="1:56" s="13" customFormat="1" ht="15.75">
      <c r="B8" s="309">
        <f>Пријава!U9</f>
        <v>0</v>
      </c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2"/>
    </row>
    <row r="9" spans="1:56" s="13" customFormat="1" ht="30" customHeight="1">
      <c r="B9" s="283" t="s">
        <v>155</v>
      </c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  <c r="BB9" s="284"/>
      <c r="BC9" s="284"/>
      <c r="BD9" s="32"/>
    </row>
    <row r="10" spans="1:56" s="13" customFormat="1" ht="15.75">
      <c r="B10" s="30"/>
      <c r="C10" s="30"/>
      <c r="D10" s="162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2"/>
    </row>
    <row r="11" spans="1:56" s="13" customFormat="1" ht="15.7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2"/>
    </row>
    <row r="12" spans="1:56" s="13" customFormat="1" ht="43.15" customHeight="1">
      <c r="B12" s="283" t="s">
        <v>156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32"/>
    </row>
    <row r="13" spans="1:56" s="20" customFormat="1" ht="16.5" thickBot="1"/>
    <row r="14" spans="1:56" s="13" customFormat="1" ht="61.9" customHeight="1" thickBot="1">
      <c r="B14" s="285" t="s">
        <v>127</v>
      </c>
      <c r="C14" s="286"/>
      <c r="D14" s="287"/>
      <c r="E14" s="294" t="s">
        <v>139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6"/>
      <c r="AT14" s="291" t="s">
        <v>140</v>
      </c>
      <c r="AU14" s="292"/>
      <c r="AV14" s="292"/>
      <c r="AW14" s="292"/>
      <c r="AX14" s="292"/>
      <c r="AY14" s="292"/>
      <c r="AZ14" s="292"/>
      <c r="BA14" s="292"/>
      <c r="BB14" s="292"/>
      <c r="BC14" s="293"/>
      <c r="BD14" s="32"/>
    </row>
    <row r="15" spans="1:56" s="13" customFormat="1" ht="15.75">
      <c r="B15" s="297" t="s">
        <v>130</v>
      </c>
      <c r="C15" s="298"/>
      <c r="D15" s="299"/>
      <c r="E15" s="310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2"/>
      <c r="AT15" s="268">
        <f>'Локација 1'!K68/1000</f>
        <v>0</v>
      </c>
      <c r="AU15" s="269"/>
      <c r="AV15" s="269"/>
      <c r="AW15" s="269"/>
      <c r="AX15" s="269"/>
      <c r="AY15" s="269"/>
      <c r="AZ15" s="269"/>
      <c r="BA15" s="269"/>
      <c r="BB15" s="269"/>
      <c r="BC15" s="270"/>
      <c r="BD15" s="32"/>
    </row>
    <row r="16" spans="1:56" s="13" customFormat="1" ht="15.75">
      <c r="B16" s="271" t="s">
        <v>131</v>
      </c>
      <c r="C16" s="272"/>
      <c r="D16" s="273"/>
      <c r="E16" s="261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  <c r="AN16" s="262"/>
      <c r="AO16" s="262"/>
      <c r="AP16" s="262"/>
      <c r="AQ16" s="262"/>
      <c r="AR16" s="262"/>
      <c r="AS16" s="263"/>
      <c r="AT16" s="268"/>
      <c r="AU16" s="269"/>
      <c r="AV16" s="269"/>
      <c r="AW16" s="269"/>
      <c r="AX16" s="269"/>
      <c r="AY16" s="269"/>
      <c r="AZ16" s="269"/>
      <c r="BA16" s="269"/>
      <c r="BB16" s="269"/>
      <c r="BC16" s="270"/>
      <c r="BD16" s="32"/>
    </row>
    <row r="17" spans="2:56" s="13" customFormat="1" ht="15.6" customHeight="1">
      <c r="B17" s="271" t="s">
        <v>132</v>
      </c>
      <c r="C17" s="272"/>
      <c r="D17" s="273"/>
      <c r="E17" s="261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3"/>
      <c r="AT17" s="268"/>
      <c r="AU17" s="269"/>
      <c r="AV17" s="269"/>
      <c r="AW17" s="269"/>
      <c r="AX17" s="269"/>
      <c r="AY17" s="269"/>
      <c r="AZ17" s="269"/>
      <c r="BA17" s="269"/>
      <c r="BB17" s="269"/>
      <c r="BC17" s="270"/>
      <c r="BD17" s="32"/>
    </row>
    <row r="18" spans="2:56" s="13" customFormat="1" ht="15.6" customHeight="1">
      <c r="B18" s="271" t="s">
        <v>133</v>
      </c>
      <c r="C18" s="272"/>
      <c r="D18" s="273"/>
      <c r="E18" s="261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3"/>
      <c r="AT18" s="268"/>
      <c r="AU18" s="269"/>
      <c r="AV18" s="269"/>
      <c r="AW18" s="269"/>
      <c r="AX18" s="269"/>
      <c r="AY18" s="269"/>
      <c r="AZ18" s="269"/>
      <c r="BA18" s="269"/>
      <c r="BB18" s="269"/>
      <c r="BC18" s="270"/>
      <c r="BD18" s="32"/>
    </row>
    <row r="19" spans="2:56" s="13" customFormat="1" ht="15.6" customHeight="1">
      <c r="B19" s="297" t="s">
        <v>134</v>
      </c>
      <c r="C19" s="298"/>
      <c r="D19" s="299"/>
      <c r="E19" s="261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3"/>
      <c r="AT19" s="268"/>
      <c r="AU19" s="269"/>
      <c r="AV19" s="269"/>
      <c r="AW19" s="269"/>
      <c r="AX19" s="269"/>
      <c r="AY19" s="269"/>
      <c r="AZ19" s="269"/>
      <c r="BA19" s="269"/>
      <c r="BB19" s="269"/>
      <c r="BC19" s="270"/>
      <c r="BD19" s="32"/>
    </row>
    <row r="20" spans="2:56" s="13" customFormat="1" ht="15.6" customHeight="1">
      <c r="B20" s="271" t="s">
        <v>135</v>
      </c>
      <c r="C20" s="272"/>
      <c r="D20" s="273"/>
      <c r="E20" s="261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3"/>
      <c r="AT20" s="268"/>
      <c r="AU20" s="269"/>
      <c r="AV20" s="269"/>
      <c r="AW20" s="269"/>
      <c r="AX20" s="269"/>
      <c r="AY20" s="269"/>
      <c r="AZ20" s="269"/>
      <c r="BA20" s="269"/>
      <c r="BB20" s="269"/>
      <c r="BC20" s="270"/>
      <c r="BD20" s="32"/>
    </row>
    <row r="21" spans="2:56" s="13" customFormat="1" ht="15.6" customHeight="1">
      <c r="B21" s="271" t="s">
        <v>136</v>
      </c>
      <c r="C21" s="272"/>
      <c r="D21" s="273"/>
      <c r="E21" s="261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3"/>
      <c r="AT21" s="268"/>
      <c r="AU21" s="269"/>
      <c r="AV21" s="269"/>
      <c r="AW21" s="269"/>
      <c r="AX21" s="269"/>
      <c r="AY21" s="269"/>
      <c r="AZ21" s="269"/>
      <c r="BA21" s="269"/>
      <c r="BB21" s="269"/>
      <c r="BC21" s="270"/>
      <c r="BD21" s="32"/>
    </row>
    <row r="22" spans="2:56" s="13" customFormat="1" ht="15.6" customHeight="1">
      <c r="B22" s="271" t="s">
        <v>137</v>
      </c>
      <c r="C22" s="272"/>
      <c r="D22" s="273"/>
      <c r="E22" s="261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262"/>
      <c r="AB22" s="262"/>
      <c r="AC22" s="262"/>
      <c r="AD22" s="262"/>
      <c r="AE22" s="262"/>
      <c r="AF22" s="262"/>
      <c r="AG22" s="262"/>
      <c r="AH22" s="262"/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3"/>
      <c r="AT22" s="268"/>
      <c r="AU22" s="269"/>
      <c r="AV22" s="269"/>
      <c r="AW22" s="269"/>
      <c r="AX22" s="269"/>
      <c r="AY22" s="269"/>
      <c r="AZ22" s="269"/>
      <c r="BA22" s="269"/>
      <c r="BB22" s="269"/>
      <c r="BC22" s="270"/>
      <c r="BD22" s="32"/>
    </row>
    <row r="23" spans="2:56" s="13" customFormat="1" ht="15.6" customHeight="1">
      <c r="B23" s="276" t="s">
        <v>145</v>
      </c>
      <c r="C23" s="277"/>
      <c r="D23" s="278"/>
      <c r="E23" s="261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62"/>
      <c r="AP23" s="262"/>
      <c r="AQ23" s="262"/>
      <c r="AR23" s="262"/>
      <c r="AS23" s="263"/>
      <c r="AT23" s="268"/>
      <c r="AU23" s="269"/>
      <c r="AV23" s="269"/>
      <c r="AW23" s="269"/>
      <c r="AX23" s="269"/>
      <c r="AY23" s="269"/>
      <c r="AZ23" s="269"/>
      <c r="BA23" s="269"/>
      <c r="BB23" s="269"/>
      <c r="BC23" s="270"/>
      <c r="BD23" s="32"/>
    </row>
    <row r="24" spans="2:56" s="13" customFormat="1" ht="15.6" customHeight="1">
      <c r="B24" s="276" t="s">
        <v>146</v>
      </c>
      <c r="C24" s="277"/>
      <c r="D24" s="278"/>
      <c r="E24" s="261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/>
      <c r="Z24" s="262"/>
      <c r="AA24" s="262"/>
      <c r="AB24" s="262"/>
      <c r="AC24" s="262"/>
      <c r="AD24" s="262"/>
      <c r="AE24" s="262"/>
      <c r="AF24" s="262"/>
      <c r="AG24" s="262"/>
      <c r="AH24" s="262"/>
      <c r="AI24" s="262"/>
      <c r="AJ24" s="262"/>
      <c r="AK24" s="262"/>
      <c r="AL24" s="262"/>
      <c r="AM24" s="262"/>
      <c r="AN24" s="262"/>
      <c r="AO24" s="262"/>
      <c r="AP24" s="262"/>
      <c r="AQ24" s="262"/>
      <c r="AR24" s="262"/>
      <c r="AS24" s="263"/>
      <c r="AT24" s="268"/>
      <c r="AU24" s="269"/>
      <c r="AV24" s="269"/>
      <c r="AW24" s="269"/>
      <c r="AX24" s="269"/>
      <c r="AY24" s="269"/>
      <c r="AZ24" s="269"/>
      <c r="BA24" s="269"/>
      <c r="BB24" s="269"/>
      <c r="BC24" s="270"/>
      <c r="BD24" s="32"/>
    </row>
    <row r="25" spans="2:56" s="13" customFormat="1" ht="15.6" customHeight="1">
      <c r="B25" s="276" t="s">
        <v>147</v>
      </c>
      <c r="C25" s="277"/>
      <c r="D25" s="278"/>
      <c r="E25" s="261"/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262"/>
      <c r="AJ25" s="262"/>
      <c r="AK25" s="262"/>
      <c r="AL25" s="262"/>
      <c r="AM25" s="262"/>
      <c r="AN25" s="262"/>
      <c r="AO25" s="262"/>
      <c r="AP25" s="262"/>
      <c r="AQ25" s="262"/>
      <c r="AR25" s="262"/>
      <c r="AS25" s="263"/>
      <c r="AT25" s="268"/>
      <c r="AU25" s="269"/>
      <c r="AV25" s="269"/>
      <c r="AW25" s="269"/>
      <c r="AX25" s="269"/>
      <c r="AY25" s="269"/>
      <c r="AZ25" s="269"/>
      <c r="BA25" s="269"/>
      <c r="BB25" s="269"/>
      <c r="BC25" s="270"/>
      <c r="BD25" s="32"/>
    </row>
    <row r="26" spans="2:56" s="13" customFormat="1" ht="15.6" customHeight="1">
      <c r="B26" s="276" t="s">
        <v>148</v>
      </c>
      <c r="C26" s="277"/>
      <c r="D26" s="278"/>
      <c r="E26" s="261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62"/>
      <c r="AR26" s="262"/>
      <c r="AS26" s="263"/>
      <c r="AT26" s="268"/>
      <c r="AU26" s="269"/>
      <c r="AV26" s="269"/>
      <c r="AW26" s="269"/>
      <c r="AX26" s="269"/>
      <c r="AY26" s="269"/>
      <c r="AZ26" s="269"/>
      <c r="BA26" s="269"/>
      <c r="BB26" s="269"/>
      <c r="BC26" s="270"/>
      <c r="BD26" s="32"/>
    </row>
    <row r="27" spans="2:56" s="13" customFormat="1" ht="15.6" customHeight="1">
      <c r="B27" s="276" t="s">
        <v>149</v>
      </c>
      <c r="C27" s="277"/>
      <c r="D27" s="278"/>
      <c r="E27" s="261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262"/>
      <c r="AJ27" s="262"/>
      <c r="AK27" s="262"/>
      <c r="AL27" s="262"/>
      <c r="AM27" s="262"/>
      <c r="AN27" s="262"/>
      <c r="AO27" s="262"/>
      <c r="AP27" s="262"/>
      <c r="AQ27" s="262"/>
      <c r="AR27" s="262"/>
      <c r="AS27" s="263"/>
      <c r="AT27" s="268"/>
      <c r="AU27" s="269"/>
      <c r="AV27" s="269"/>
      <c r="AW27" s="269"/>
      <c r="AX27" s="269"/>
      <c r="AY27" s="269"/>
      <c r="AZ27" s="269"/>
      <c r="BA27" s="269"/>
      <c r="BB27" s="269"/>
      <c r="BC27" s="270"/>
      <c r="BD27" s="32"/>
    </row>
    <row r="28" spans="2:56" s="13" customFormat="1" ht="15.6" customHeight="1" thickBot="1">
      <c r="B28" s="279" t="s">
        <v>150</v>
      </c>
      <c r="C28" s="280"/>
      <c r="D28" s="281"/>
      <c r="E28" s="264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6"/>
      <c r="AT28" s="268"/>
      <c r="AU28" s="269"/>
      <c r="AV28" s="269"/>
      <c r="AW28" s="269"/>
      <c r="AX28" s="269"/>
      <c r="AY28" s="269"/>
      <c r="AZ28" s="269"/>
      <c r="BA28" s="269"/>
      <c r="BB28" s="269"/>
      <c r="BC28" s="270"/>
      <c r="BD28" s="32"/>
    </row>
    <row r="29" spans="2:56" s="13" customFormat="1" ht="16.5" thickBot="1">
      <c r="B29" s="34"/>
      <c r="C29" s="34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274" t="s">
        <v>129</v>
      </c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5"/>
      <c r="AT29" s="288">
        <f>SUM(AT15:BC28,)</f>
        <v>0</v>
      </c>
      <c r="AU29" s="289"/>
      <c r="AV29" s="289"/>
      <c r="AW29" s="289"/>
      <c r="AX29" s="289"/>
      <c r="AY29" s="289"/>
      <c r="AZ29" s="289"/>
      <c r="BA29" s="289"/>
      <c r="BB29" s="289"/>
      <c r="BC29" s="290"/>
      <c r="BD29" s="32"/>
    </row>
    <row r="30" spans="2:56" s="13" customFormat="1" ht="15.75" customHeight="1">
      <c r="B30" s="267" t="s">
        <v>138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3"/>
      <c r="BD30" s="32"/>
    </row>
    <row r="31" spans="2:56" s="13" customFormat="1" ht="15.75">
      <c r="B31" s="33"/>
      <c r="C31" s="33"/>
      <c r="D31" s="3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32"/>
    </row>
    <row r="32" spans="2:56" s="13" customFormat="1" ht="15.75">
      <c r="B32" s="33"/>
      <c r="C32" s="33"/>
      <c r="D32" s="3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32"/>
    </row>
    <row r="34" spans="2:55">
      <c r="B34" s="21" t="s">
        <v>45</v>
      </c>
      <c r="AJ34" s="197" t="s">
        <v>46</v>
      </c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</row>
    <row r="35" spans="2:55">
      <c r="B35" s="21" t="s">
        <v>66</v>
      </c>
    </row>
    <row r="36" spans="2:55">
      <c r="AI36" s="198"/>
      <c r="AJ36" s="198"/>
      <c r="AK36" s="198"/>
      <c r="AL36" s="198"/>
      <c r="AM36" s="198"/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</row>
  </sheetData>
  <sheetProtection formatCells="0" formatColumns="0"/>
  <mergeCells count="60">
    <mergeCell ref="B23:D23"/>
    <mergeCell ref="AT23:BC23"/>
    <mergeCell ref="B5:BC5"/>
    <mergeCell ref="B1:Z3"/>
    <mergeCell ref="AI2:AR2"/>
    <mergeCell ref="AS2:BC2"/>
    <mergeCell ref="AI3:AR3"/>
    <mergeCell ref="AS3:BC3"/>
    <mergeCell ref="B8:BC8"/>
    <mergeCell ref="B19:D19"/>
    <mergeCell ref="AT19:BC19"/>
    <mergeCell ref="AT17:BC17"/>
    <mergeCell ref="B18:D18"/>
    <mergeCell ref="AT18:BC18"/>
    <mergeCell ref="E15:AS15"/>
    <mergeCell ref="E16:AS16"/>
    <mergeCell ref="AJ34:BB34"/>
    <mergeCell ref="AI36:BC36"/>
    <mergeCell ref="B7:BC7"/>
    <mergeCell ref="B9:BC9"/>
    <mergeCell ref="B12:BC12"/>
    <mergeCell ref="B14:D14"/>
    <mergeCell ref="AT29:BC29"/>
    <mergeCell ref="B16:D16"/>
    <mergeCell ref="AT16:BC16"/>
    <mergeCell ref="B17:D17"/>
    <mergeCell ref="B20:D20"/>
    <mergeCell ref="AT20:BC20"/>
    <mergeCell ref="AT14:BC14"/>
    <mergeCell ref="E14:AS14"/>
    <mergeCell ref="B15:D15"/>
    <mergeCell ref="AT15:BC15"/>
    <mergeCell ref="B30:BB30"/>
    <mergeCell ref="AT21:BC21"/>
    <mergeCell ref="B22:D22"/>
    <mergeCell ref="B21:D21"/>
    <mergeCell ref="O29:AS29"/>
    <mergeCell ref="AT22:BC22"/>
    <mergeCell ref="B26:D26"/>
    <mergeCell ref="AT26:BC26"/>
    <mergeCell ref="B25:D25"/>
    <mergeCell ref="AT25:BC25"/>
    <mergeCell ref="B24:D24"/>
    <mergeCell ref="AT24:BC24"/>
    <mergeCell ref="B28:D28"/>
    <mergeCell ref="AT28:BC28"/>
    <mergeCell ref="B27:D27"/>
    <mergeCell ref="AT27:BC27"/>
    <mergeCell ref="E17:AS17"/>
    <mergeCell ref="E18:AS18"/>
    <mergeCell ref="E19:AS19"/>
    <mergeCell ref="E20:AS20"/>
    <mergeCell ref="E21:AS21"/>
    <mergeCell ref="E27:AS27"/>
    <mergeCell ref="E28:AS28"/>
    <mergeCell ref="E22:AS22"/>
    <mergeCell ref="E23:AS23"/>
    <mergeCell ref="E24:AS24"/>
    <mergeCell ref="E25:AS25"/>
    <mergeCell ref="E26:AS26"/>
  </mergeCells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 differentFirst="1">
    <oddHeader>&amp;RОбразац 1</oddHeader>
    <firstFooter>&amp;C2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1"/>
  <sheetViews>
    <sheetView view="pageLayout" topLeftCell="A67" zoomScale="110" zoomScaleNormal="100" zoomScalePageLayoutView="110" workbookViewId="0">
      <selection activeCell="I81" sqref="I81"/>
    </sheetView>
  </sheetViews>
  <sheetFormatPr defaultColWidth="5.140625" defaultRowHeight="15"/>
  <cols>
    <col min="1" max="1" width="1" customWidth="1"/>
    <col min="2" max="2" width="3.5703125" customWidth="1"/>
    <col min="3" max="3" width="11.7109375" customWidth="1"/>
    <col min="4" max="4" width="28.5703125" customWidth="1"/>
    <col min="5" max="5" width="10.7109375" customWidth="1"/>
    <col min="6" max="11" width="12.7109375" customWidth="1"/>
    <col min="12" max="12" width="11.28515625" customWidth="1"/>
  </cols>
  <sheetData>
    <row r="1" spans="2:18" ht="33" customHeight="1">
      <c r="B1" s="313" t="s">
        <v>183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8"/>
      <c r="N1" s="8"/>
      <c r="O1" s="8"/>
      <c r="P1" s="8"/>
      <c r="Q1" s="8"/>
      <c r="R1" s="8"/>
    </row>
    <row r="2" spans="2:18">
      <c r="B2" s="8"/>
      <c r="C2" s="314" t="s">
        <v>184</v>
      </c>
      <c r="D2" s="314"/>
      <c r="E2" s="92"/>
      <c r="F2" s="92"/>
      <c r="G2" s="92"/>
      <c r="H2" s="95" t="s">
        <v>185</v>
      </c>
      <c r="I2" s="96" t="e">
        <f>Пријава!#REF!</f>
        <v>#REF!</v>
      </c>
      <c r="J2" s="315" t="s">
        <v>71</v>
      </c>
      <c r="K2" s="315"/>
      <c r="L2" s="315"/>
      <c r="M2" s="8"/>
      <c r="N2" s="8"/>
      <c r="O2" s="8"/>
      <c r="P2" s="8"/>
      <c r="Q2" s="8"/>
      <c r="R2" s="8"/>
    </row>
    <row r="3" spans="2:18" ht="10.5" customHeight="1" thickBot="1">
      <c r="B3" s="8"/>
      <c r="C3" s="97"/>
      <c r="D3" s="97"/>
      <c r="E3" s="93"/>
      <c r="F3" s="92"/>
      <c r="G3" s="92"/>
      <c r="H3" s="95"/>
      <c r="I3" s="96"/>
      <c r="J3" s="98"/>
      <c r="K3" s="98"/>
      <c r="L3" s="98"/>
      <c r="M3" s="8"/>
      <c r="N3" s="8"/>
      <c r="O3" s="8"/>
      <c r="P3" s="8"/>
      <c r="Q3" s="8"/>
      <c r="R3" s="8"/>
    </row>
    <row r="4" spans="2:18" ht="18.75" customHeight="1">
      <c r="B4" s="347" t="s">
        <v>69</v>
      </c>
      <c r="C4" s="348"/>
      <c r="D4" s="349"/>
      <c r="E4" s="356" t="s">
        <v>35</v>
      </c>
      <c r="F4" s="37"/>
      <c r="G4" s="38"/>
      <c r="H4" s="39" t="s">
        <v>159</v>
      </c>
      <c r="I4" s="40">
        <f>[1]Насловна!AV6</f>
        <v>0</v>
      </c>
      <c r="J4" s="38" t="s">
        <v>71</v>
      </c>
      <c r="K4" s="38"/>
      <c r="L4" s="41"/>
      <c r="M4" s="8"/>
      <c r="N4" s="8"/>
      <c r="O4" s="8"/>
      <c r="P4" s="8"/>
      <c r="Q4" s="8"/>
      <c r="R4" s="8"/>
    </row>
    <row r="5" spans="2:18" ht="51.75" customHeight="1">
      <c r="B5" s="350"/>
      <c r="C5" s="351"/>
      <c r="D5" s="352"/>
      <c r="E5" s="357"/>
      <c r="F5" s="42" t="s">
        <v>57</v>
      </c>
      <c r="G5" s="42" t="s">
        <v>58</v>
      </c>
      <c r="H5" s="43" t="s">
        <v>59</v>
      </c>
      <c r="I5" s="42" t="s">
        <v>60</v>
      </c>
      <c r="J5" s="99" t="s">
        <v>160</v>
      </c>
      <c r="K5" s="45" t="s">
        <v>161</v>
      </c>
      <c r="L5" s="44" t="s">
        <v>41</v>
      </c>
      <c r="M5" s="8"/>
      <c r="N5" s="8"/>
      <c r="O5" s="8"/>
      <c r="P5" s="8"/>
      <c r="Q5" s="8"/>
      <c r="R5" s="8"/>
    </row>
    <row r="6" spans="2:18" ht="15.75" customHeight="1">
      <c r="B6" s="353"/>
      <c r="C6" s="354"/>
      <c r="D6" s="355"/>
      <c r="E6" s="358"/>
      <c r="F6" s="42" t="s">
        <v>13</v>
      </c>
      <c r="G6" s="42" t="s">
        <v>36</v>
      </c>
      <c r="H6" s="42" t="s">
        <v>37</v>
      </c>
      <c r="I6" s="42" t="s">
        <v>38</v>
      </c>
      <c r="J6" s="99"/>
      <c r="K6" s="45"/>
      <c r="L6" s="44"/>
      <c r="M6" s="8"/>
      <c r="N6" s="8"/>
      <c r="O6" s="8"/>
      <c r="P6" s="8"/>
      <c r="Q6" s="8"/>
      <c r="R6" s="8"/>
    </row>
    <row r="7" spans="2:18" ht="15" customHeight="1">
      <c r="B7" s="359" t="s">
        <v>14</v>
      </c>
      <c r="C7" s="360"/>
      <c r="D7" s="46" t="s">
        <v>15</v>
      </c>
      <c r="E7" s="47" t="s">
        <v>0</v>
      </c>
      <c r="F7" s="48"/>
      <c r="G7" s="48"/>
      <c r="H7" s="48"/>
      <c r="I7" s="103">
        <f t="shared" ref="I7:I66" si="0">F7-(G7+H7)</f>
        <v>0</v>
      </c>
      <c r="J7" s="100">
        <f>ROUND(I7*' Конвертор'!H6,4)</f>
        <v>0</v>
      </c>
      <c r="K7" s="100">
        <f>ROUND(I7*' Конвертор'!J6,4)</f>
        <v>0</v>
      </c>
      <c r="L7" s="49">
        <f>ROUND(I7*'[2] Конвертор'!M6/1000,4)</f>
        <v>0</v>
      </c>
      <c r="M7" s="8"/>
      <c r="N7" s="8"/>
      <c r="O7" s="8"/>
      <c r="P7" s="8"/>
      <c r="Q7" s="8"/>
      <c r="R7" s="8"/>
    </row>
    <row r="8" spans="2:18" ht="15" customHeight="1">
      <c r="B8" s="361"/>
      <c r="C8" s="362"/>
      <c r="D8" s="50" t="s">
        <v>78</v>
      </c>
      <c r="E8" s="51" t="s">
        <v>0</v>
      </c>
      <c r="F8" s="48"/>
      <c r="G8" s="48"/>
      <c r="H8" s="48"/>
      <c r="I8" s="104">
        <f t="shared" si="0"/>
        <v>0</v>
      </c>
      <c r="J8" s="100">
        <f>ROUND(I8*' Конвертор'!H7,4)</f>
        <v>0</v>
      </c>
      <c r="K8" s="100">
        <f>ROUND(I8*' Конвертор'!J7,4)</f>
        <v>0</v>
      </c>
      <c r="L8" s="49">
        <f>ROUND(I8*'[2] Конвертор'!M7/1000,4)</f>
        <v>0</v>
      </c>
      <c r="M8" s="8"/>
      <c r="N8" s="8"/>
      <c r="O8" s="8"/>
      <c r="P8" s="8"/>
      <c r="Q8" s="8"/>
      <c r="R8" s="8"/>
    </row>
    <row r="9" spans="2:18" ht="15" customHeight="1">
      <c r="B9" s="361"/>
      <c r="C9" s="362"/>
      <c r="D9" s="50" t="s">
        <v>79</v>
      </c>
      <c r="E9" s="51" t="s">
        <v>0</v>
      </c>
      <c r="F9" s="48"/>
      <c r="G9" s="48"/>
      <c r="H9" s="48"/>
      <c r="I9" s="104">
        <f t="shared" si="0"/>
        <v>0</v>
      </c>
      <c r="J9" s="100">
        <f>ROUND(I9*' Конвертор'!H8,4)</f>
        <v>0</v>
      </c>
      <c r="K9" s="100">
        <f>ROUND(I9*' Конвертор'!J8,4)</f>
        <v>0</v>
      </c>
      <c r="L9" s="49">
        <f>ROUND(I9*'[2] Конвертор'!M8/1000,4)</f>
        <v>0</v>
      </c>
      <c r="M9" s="8"/>
      <c r="N9" s="8"/>
      <c r="O9" s="8"/>
      <c r="P9" s="8"/>
      <c r="Q9" s="8"/>
      <c r="R9" s="8"/>
    </row>
    <row r="10" spans="2:18" ht="15" customHeight="1">
      <c r="B10" s="361"/>
      <c r="C10" s="362"/>
      <c r="D10" s="52" t="s">
        <v>16</v>
      </c>
      <c r="E10" s="51" t="s">
        <v>0</v>
      </c>
      <c r="F10" s="48"/>
      <c r="G10" s="48"/>
      <c r="H10" s="48"/>
      <c r="I10" s="104">
        <f t="shared" si="0"/>
        <v>0</v>
      </c>
      <c r="J10" s="100">
        <f>ROUND(I10*' Конвертор'!H9,4)</f>
        <v>0</v>
      </c>
      <c r="K10" s="100">
        <f>ROUND(I10*' Конвертор'!J9,4)</f>
        <v>0</v>
      </c>
      <c r="L10" s="49">
        <f>ROUND(I10*'[2] Конвертор'!M9/1000,4)</f>
        <v>0</v>
      </c>
      <c r="M10" s="8"/>
      <c r="N10" s="8"/>
      <c r="O10" s="8"/>
      <c r="P10" s="8"/>
      <c r="Q10" s="8"/>
      <c r="R10" s="8"/>
    </row>
    <row r="11" spans="2:18" ht="15" customHeight="1">
      <c r="B11" s="361"/>
      <c r="C11" s="362"/>
      <c r="D11" s="52" t="s">
        <v>17</v>
      </c>
      <c r="E11" s="51" t="s">
        <v>0</v>
      </c>
      <c r="F11" s="48"/>
      <c r="G11" s="48"/>
      <c r="H11" s="48"/>
      <c r="I11" s="104">
        <f t="shared" si="0"/>
        <v>0</v>
      </c>
      <c r="J11" s="100">
        <f>ROUND(I11*' Конвертор'!H10,4)</f>
        <v>0</v>
      </c>
      <c r="K11" s="100">
        <f>ROUND(I11*' Конвертор'!J10,4)</f>
        <v>0</v>
      </c>
      <c r="L11" s="49">
        <f>ROUND(I11*'[2] Конвертор'!M10/1000,4)</f>
        <v>0</v>
      </c>
      <c r="M11" s="8"/>
      <c r="N11" s="8"/>
      <c r="O11" s="8"/>
      <c r="P11" s="8"/>
      <c r="Q11" s="8"/>
      <c r="R11" s="8"/>
    </row>
    <row r="12" spans="2:18">
      <c r="B12" s="361"/>
      <c r="C12" s="362"/>
      <c r="D12" s="52" t="s">
        <v>18</v>
      </c>
      <c r="E12" s="51" t="s">
        <v>0</v>
      </c>
      <c r="F12" s="48"/>
      <c r="G12" s="48"/>
      <c r="H12" s="48"/>
      <c r="I12" s="104">
        <f t="shared" si="0"/>
        <v>0</v>
      </c>
      <c r="J12" s="100">
        <f>ROUND(I12*' Конвертор'!H11,4)</f>
        <v>0</v>
      </c>
      <c r="K12" s="100">
        <f>ROUND(I12*' Конвертор'!J11,4)</f>
        <v>0</v>
      </c>
      <c r="L12" s="49">
        <f>ROUND(I12*'[2] Конвертор'!M11/1000,4)</f>
        <v>0</v>
      </c>
      <c r="M12" s="8"/>
      <c r="N12" s="8"/>
      <c r="O12" s="8"/>
      <c r="P12" s="8"/>
      <c r="Q12" s="8"/>
      <c r="R12" s="8"/>
    </row>
    <row r="13" spans="2:18">
      <c r="B13" s="361"/>
      <c r="C13" s="362"/>
      <c r="D13" s="52" t="s">
        <v>80</v>
      </c>
      <c r="E13" s="51" t="s">
        <v>0</v>
      </c>
      <c r="F13" s="48"/>
      <c r="G13" s="48"/>
      <c r="H13" s="48"/>
      <c r="I13" s="104">
        <f t="shared" si="0"/>
        <v>0</v>
      </c>
      <c r="J13" s="100">
        <f>ROUND(I13*' Конвертор'!H12,4)</f>
        <v>0</v>
      </c>
      <c r="K13" s="100">
        <f>ROUND(I13*' Конвертор'!J12,4)</f>
        <v>0</v>
      </c>
      <c r="L13" s="49">
        <f>ROUND(I13*'[2] Конвертор'!M12/1000,4)</f>
        <v>0</v>
      </c>
      <c r="M13" s="8"/>
      <c r="N13" s="8"/>
      <c r="O13" s="8"/>
      <c r="P13" s="8"/>
      <c r="Q13" s="8"/>
      <c r="R13" s="8"/>
    </row>
    <row r="14" spans="2:18" ht="18">
      <c r="B14" s="361"/>
      <c r="C14" s="362"/>
      <c r="D14" s="52" t="s">
        <v>19</v>
      </c>
      <c r="E14" s="51" t="s">
        <v>162</v>
      </c>
      <c r="F14" s="48"/>
      <c r="G14" s="48"/>
      <c r="H14" s="48"/>
      <c r="I14" s="104">
        <f t="shared" si="0"/>
        <v>0</v>
      </c>
      <c r="J14" s="100">
        <f>ROUND(I14*' Конвертор'!H13,4)</f>
        <v>0</v>
      </c>
      <c r="K14" s="100">
        <f>ROUND(I14*' Конвертор'!J13,4)</f>
        <v>0</v>
      </c>
      <c r="L14" s="49">
        <f>ROUND(I14*'[2] Конвертор'!M13/1000,4)</f>
        <v>0</v>
      </c>
      <c r="M14" s="8"/>
      <c r="N14" s="8"/>
      <c r="O14" s="8"/>
      <c r="P14" s="8"/>
      <c r="Q14" s="8"/>
      <c r="R14" s="8"/>
    </row>
    <row r="15" spans="2:18" ht="18">
      <c r="B15" s="361"/>
      <c r="C15" s="362"/>
      <c r="D15" s="52" t="s">
        <v>106</v>
      </c>
      <c r="E15" s="51" t="s">
        <v>162</v>
      </c>
      <c r="F15" s="48"/>
      <c r="G15" s="48"/>
      <c r="H15" s="48"/>
      <c r="I15" s="104">
        <f t="shared" si="0"/>
        <v>0</v>
      </c>
      <c r="J15" s="100">
        <f>ROUND(I15*' Конвертор'!H14,4)</f>
        <v>0</v>
      </c>
      <c r="K15" s="100">
        <f>ROUND(I15*' Конвертор'!J14,4)</f>
        <v>0</v>
      </c>
      <c r="L15" s="49">
        <f>ROUND(I15*'[2] Конвертор'!M14/1000,4)</f>
        <v>0</v>
      </c>
      <c r="M15" s="8"/>
      <c r="N15" s="8"/>
      <c r="O15" s="8"/>
      <c r="P15" s="8"/>
      <c r="Q15" s="8"/>
      <c r="R15" s="8"/>
    </row>
    <row r="16" spans="2:18">
      <c r="B16" s="361"/>
      <c r="C16" s="362"/>
      <c r="D16" s="52" t="s">
        <v>86</v>
      </c>
      <c r="E16" s="51" t="s">
        <v>187</v>
      </c>
      <c r="F16" s="48"/>
      <c r="G16" s="48"/>
      <c r="H16" s="48"/>
      <c r="I16" s="104">
        <f t="shared" si="0"/>
        <v>0</v>
      </c>
      <c r="J16" s="100">
        <f>ROUND(I16*' Конвертор'!H15,4)</f>
        <v>0</v>
      </c>
      <c r="K16" s="100">
        <f>ROUND(I16*' Конвертор'!J15,4)</f>
        <v>0</v>
      </c>
      <c r="L16" s="49">
        <f>ROUND(I16*'[2] Конвертор'!M15/1000,4)</f>
        <v>0</v>
      </c>
      <c r="M16" s="8"/>
      <c r="N16" s="8"/>
      <c r="O16" s="8"/>
      <c r="P16" s="8"/>
      <c r="Q16" s="8"/>
      <c r="R16" s="8"/>
    </row>
    <row r="17" spans="2:18">
      <c r="B17" s="361"/>
      <c r="C17" s="362"/>
      <c r="D17" s="52" t="s">
        <v>81</v>
      </c>
      <c r="E17" s="51" t="s">
        <v>188</v>
      </c>
      <c r="F17" s="48"/>
      <c r="G17" s="48"/>
      <c r="H17" s="48"/>
      <c r="I17" s="104">
        <f t="shared" si="0"/>
        <v>0</v>
      </c>
      <c r="J17" s="100">
        <f>ROUND(I17*' Конвертор'!H16,4)</f>
        <v>0</v>
      </c>
      <c r="K17" s="100">
        <f>ROUND(I17*' Конвертор'!J16,4)</f>
        <v>0</v>
      </c>
      <c r="L17" s="49">
        <f>ROUND(I17*'[2] Конвертор'!M16/1000,4)</f>
        <v>0</v>
      </c>
      <c r="M17" s="8"/>
      <c r="N17" s="8"/>
      <c r="O17" s="8"/>
      <c r="P17" s="8"/>
      <c r="Q17" s="8"/>
      <c r="R17" s="8"/>
    </row>
    <row r="18" spans="2:18">
      <c r="B18" s="361"/>
      <c r="C18" s="362"/>
      <c r="D18" s="52" t="s">
        <v>83</v>
      </c>
      <c r="E18" s="51" t="s">
        <v>0</v>
      </c>
      <c r="F18" s="48"/>
      <c r="G18" s="48"/>
      <c r="H18" s="48"/>
      <c r="I18" s="104">
        <f t="shared" si="0"/>
        <v>0</v>
      </c>
      <c r="J18" s="100">
        <f>ROUND(I18*' Конвертор'!H17,4)</f>
        <v>0</v>
      </c>
      <c r="K18" s="100">
        <f>ROUND(I18*' Конвертор'!J17,4)</f>
        <v>0</v>
      </c>
      <c r="L18" s="49">
        <f>ROUND(I18*'[2] Конвертор'!M17/1000,4)</f>
        <v>0</v>
      </c>
      <c r="M18" s="8"/>
      <c r="N18" s="8"/>
      <c r="O18" s="8"/>
      <c r="P18" s="8"/>
      <c r="Q18" s="8"/>
      <c r="R18" s="8"/>
    </row>
    <row r="19" spans="2:18">
      <c r="B19" s="361"/>
      <c r="C19" s="362"/>
      <c r="D19" s="52" t="s">
        <v>107</v>
      </c>
      <c r="E19" s="51" t="s">
        <v>0</v>
      </c>
      <c r="F19" s="48"/>
      <c r="G19" s="48"/>
      <c r="H19" s="48"/>
      <c r="I19" s="104">
        <f t="shared" si="0"/>
        <v>0</v>
      </c>
      <c r="J19" s="100">
        <f>ROUND(I19*' Конвертор'!H18,4)</f>
        <v>0</v>
      </c>
      <c r="K19" s="100">
        <f>ROUND(I19*' Конвертор'!J18,4)</f>
        <v>0</v>
      </c>
      <c r="L19" s="49">
        <f>ROUND(I19*'[2] Конвертор'!M18/1000,4)</f>
        <v>0</v>
      </c>
      <c r="M19" s="8"/>
      <c r="N19" s="8"/>
      <c r="O19" s="8"/>
      <c r="P19" s="8"/>
      <c r="Q19" s="8"/>
      <c r="R19" s="8"/>
    </row>
    <row r="20" spans="2:18">
      <c r="B20" s="361"/>
      <c r="C20" s="362"/>
      <c r="D20" s="54" t="s">
        <v>108</v>
      </c>
      <c r="E20" s="51" t="s">
        <v>0</v>
      </c>
      <c r="F20" s="48"/>
      <c r="G20" s="48"/>
      <c r="H20" s="48"/>
      <c r="I20" s="104">
        <f t="shared" si="0"/>
        <v>0</v>
      </c>
      <c r="J20" s="100">
        <f>ROUND(I20*' Конвертор'!H19,4)</f>
        <v>0</v>
      </c>
      <c r="K20" s="100">
        <f>ROUND(I20*' Конвертор'!J19,4)</f>
        <v>0</v>
      </c>
      <c r="L20" s="49">
        <f>ROUND(I20*'[2] Конвертор'!M19/1000,4)</f>
        <v>0</v>
      </c>
      <c r="M20" s="8"/>
      <c r="N20" s="8"/>
      <c r="O20" s="8"/>
      <c r="P20" s="8"/>
      <c r="Q20" s="8"/>
      <c r="R20" s="8"/>
    </row>
    <row r="21" spans="2:18">
      <c r="B21" s="361"/>
      <c r="C21" s="362"/>
      <c r="D21" s="52" t="s">
        <v>109</v>
      </c>
      <c r="E21" s="51" t="s">
        <v>0</v>
      </c>
      <c r="F21" s="48"/>
      <c r="G21" s="48"/>
      <c r="H21" s="48"/>
      <c r="I21" s="104">
        <f t="shared" si="0"/>
        <v>0</v>
      </c>
      <c r="J21" s="100">
        <f>ROUND(I21*' Конвертор'!H20,4)</f>
        <v>0</v>
      </c>
      <c r="K21" s="100">
        <f>ROUND(I21*' Конвертор'!J20,4)</f>
        <v>0</v>
      </c>
      <c r="L21" s="49">
        <f>ROUND(I21*'[2] Конвертор'!M20/1000,4)</f>
        <v>0</v>
      </c>
      <c r="M21" s="8"/>
      <c r="N21" s="8"/>
      <c r="O21" s="8"/>
      <c r="P21" s="8"/>
      <c r="Q21" s="8"/>
      <c r="R21" s="8"/>
    </row>
    <row r="22" spans="2:18">
      <c r="B22" s="361"/>
      <c r="C22" s="362"/>
      <c r="D22" s="54" t="s">
        <v>90</v>
      </c>
      <c r="E22" s="51" t="s">
        <v>54</v>
      </c>
      <c r="F22" s="48"/>
      <c r="G22" s="48"/>
      <c r="H22" s="48"/>
      <c r="I22" s="104">
        <f t="shared" si="0"/>
        <v>0</v>
      </c>
      <c r="J22" s="100">
        <f>ROUND(I22*' Конвертор'!H21,4)</f>
        <v>0</v>
      </c>
      <c r="K22" s="100">
        <f>ROUND(I22*' Конвертор'!J21,4)</f>
        <v>0</v>
      </c>
      <c r="L22" s="49">
        <f>ROUND(I22*'[2] Конвертор'!M21/1000,4)</f>
        <v>0</v>
      </c>
      <c r="M22" s="8"/>
      <c r="N22" s="8"/>
      <c r="O22" s="8"/>
      <c r="P22" s="8"/>
      <c r="Q22" s="8"/>
      <c r="R22" s="8"/>
    </row>
    <row r="23" spans="2:18">
      <c r="B23" s="361"/>
      <c r="C23" s="362"/>
      <c r="D23" s="52" t="s">
        <v>91</v>
      </c>
      <c r="E23" s="51" t="s">
        <v>54</v>
      </c>
      <c r="F23" s="48"/>
      <c r="G23" s="48"/>
      <c r="H23" s="48"/>
      <c r="I23" s="104">
        <f t="shared" si="0"/>
        <v>0</v>
      </c>
      <c r="J23" s="100">
        <f>ROUND(I23*' Конвертор'!H22,4)</f>
        <v>0</v>
      </c>
      <c r="K23" s="100">
        <f>ROUND(I23*' Конвертор'!J22,4)</f>
        <v>0</v>
      </c>
      <c r="L23" s="49">
        <f>ROUND(I23*'[2] Конвертор'!M22/1000,4)</f>
        <v>0</v>
      </c>
      <c r="M23" s="8"/>
      <c r="N23" s="8"/>
      <c r="O23" s="8"/>
      <c r="P23" s="8"/>
      <c r="Q23" s="8"/>
      <c r="R23" s="8"/>
    </row>
    <row r="24" spans="2:18">
      <c r="B24" s="361"/>
      <c r="C24" s="362"/>
      <c r="D24" s="52" t="s">
        <v>92</v>
      </c>
      <c r="E24" s="51" t="s">
        <v>54</v>
      </c>
      <c r="F24" s="48"/>
      <c r="G24" s="48"/>
      <c r="H24" s="48"/>
      <c r="I24" s="104">
        <f t="shared" si="0"/>
        <v>0</v>
      </c>
      <c r="J24" s="100">
        <f>ROUND(I24*' Конвертор'!H23,4)</f>
        <v>0</v>
      </c>
      <c r="K24" s="100">
        <f>ROUND(I24*' Конвертор'!J23,4)</f>
        <v>0</v>
      </c>
      <c r="L24" s="49">
        <f>ROUND(I24*'[2] Конвертор'!M23/1000,4)</f>
        <v>0</v>
      </c>
      <c r="M24" s="8"/>
      <c r="N24" s="8"/>
      <c r="O24" s="8"/>
      <c r="P24" s="8"/>
      <c r="Q24" s="8"/>
      <c r="R24" s="8"/>
    </row>
    <row r="25" spans="2:18">
      <c r="B25" s="361"/>
      <c r="C25" s="362"/>
      <c r="D25" s="54" t="s">
        <v>94</v>
      </c>
      <c r="E25" s="51" t="s">
        <v>0</v>
      </c>
      <c r="F25" s="48"/>
      <c r="G25" s="48"/>
      <c r="H25" s="48"/>
      <c r="I25" s="104">
        <f t="shared" si="0"/>
        <v>0</v>
      </c>
      <c r="J25" s="100">
        <f>ROUND(I25*' Конвертор'!H24,4)</f>
        <v>0</v>
      </c>
      <c r="K25" s="100">
        <f>ROUND(I25*' Конвертор'!J24,4)</f>
        <v>0</v>
      </c>
      <c r="L25" s="49">
        <f>ROUND(I25*'[2] Конвертор'!M24/1000,4)</f>
        <v>0</v>
      </c>
      <c r="M25" s="8"/>
      <c r="N25" s="8"/>
      <c r="O25" s="8"/>
      <c r="P25" s="8"/>
      <c r="Q25" s="8"/>
      <c r="R25" s="8"/>
    </row>
    <row r="26" spans="2:18">
      <c r="B26" s="361"/>
      <c r="C26" s="362"/>
      <c r="D26" s="52" t="s">
        <v>95</v>
      </c>
      <c r="E26" s="51" t="s">
        <v>0</v>
      </c>
      <c r="F26" s="48"/>
      <c r="G26" s="48"/>
      <c r="H26" s="48"/>
      <c r="I26" s="104">
        <f t="shared" si="0"/>
        <v>0</v>
      </c>
      <c r="J26" s="100">
        <f>ROUND(I26*' Конвертор'!H25,4)</f>
        <v>0</v>
      </c>
      <c r="K26" s="100">
        <f>ROUND(I26*' Конвертор'!J25,4)</f>
        <v>0</v>
      </c>
      <c r="L26" s="49">
        <f>ROUND(I26*'[2] Конвертор'!M25/1000,4)</f>
        <v>0</v>
      </c>
      <c r="M26" s="8"/>
      <c r="N26" s="8"/>
      <c r="O26" s="8"/>
      <c r="P26" s="8"/>
      <c r="Q26" s="8"/>
      <c r="R26" s="8"/>
    </row>
    <row r="27" spans="2:18">
      <c r="B27" s="361"/>
      <c r="C27" s="362"/>
      <c r="D27" s="52" t="s">
        <v>96</v>
      </c>
      <c r="E27" s="51" t="s">
        <v>0</v>
      </c>
      <c r="F27" s="48"/>
      <c r="G27" s="48"/>
      <c r="H27" s="48"/>
      <c r="I27" s="104">
        <f t="shared" si="0"/>
        <v>0</v>
      </c>
      <c r="J27" s="100">
        <f>ROUND(I27*' Конвертор'!H26,4)</f>
        <v>0</v>
      </c>
      <c r="K27" s="100">
        <f>ROUND(I27*' Конвертор'!J26,4)</f>
        <v>0</v>
      </c>
      <c r="L27" s="49">
        <f>ROUND(I27*'[2] Конвертор'!M26/1000,4)</f>
        <v>0</v>
      </c>
      <c r="M27" s="8"/>
      <c r="N27" s="8"/>
      <c r="O27" s="8"/>
      <c r="P27" s="8"/>
      <c r="Q27" s="8"/>
      <c r="R27" s="8"/>
    </row>
    <row r="28" spans="2:18">
      <c r="B28" s="361"/>
      <c r="C28" s="362"/>
      <c r="D28" s="52" t="s">
        <v>20</v>
      </c>
      <c r="E28" s="51" t="s">
        <v>0</v>
      </c>
      <c r="F28" s="48"/>
      <c r="G28" s="48"/>
      <c r="H28" s="48"/>
      <c r="I28" s="104">
        <f t="shared" si="0"/>
        <v>0</v>
      </c>
      <c r="J28" s="100">
        <f>ROUND(I28*' Конвертор'!H27,4)</f>
        <v>0</v>
      </c>
      <c r="K28" s="100">
        <f>ROUND(I28*' Конвертор'!J27,4)</f>
        <v>0</v>
      </c>
      <c r="L28" s="49">
        <f>ROUND(I28*'[2] Конвертор'!M27/1000,4)</f>
        <v>0</v>
      </c>
      <c r="M28" s="8"/>
      <c r="N28" s="8"/>
      <c r="O28" s="8"/>
      <c r="P28" s="8"/>
      <c r="Q28" s="8"/>
      <c r="R28" s="8"/>
    </row>
    <row r="29" spans="2:18">
      <c r="B29" s="361"/>
      <c r="C29" s="362"/>
      <c r="D29" s="52" t="s">
        <v>21</v>
      </c>
      <c r="E29" s="51" t="s">
        <v>0</v>
      </c>
      <c r="F29" s="48"/>
      <c r="G29" s="48"/>
      <c r="H29" s="48"/>
      <c r="I29" s="104">
        <f t="shared" si="0"/>
        <v>0</v>
      </c>
      <c r="J29" s="100">
        <f>ROUND(I29*' Конвертор'!H28,4)</f>
        <v>0</v>
      </c>
      <c r="K29" s="100">
        <f>ROUND(I29*' Конвертор'!J28,4)</f>
        <v>0</v>
      </c>
      <c r="L29" s="49">
        <f>ROUND(I29*'[2] Конвертор'!M28/1000,4)</f>
        <v>0</v>
      </c>
      <c r="M29" s="8"/>
      <c r="N29" s="8"/>
      <c r="O29" s="8"/>
      <c r="P29" s="8"/>
      <c r="Q29" s="8"/>
      <c r="R29" s="8"/>
    </row>
    <row r="30" spans="2:18">
      <c r="B30" s="361"/>
      <c r="C30" s="362"/>
      <c r="D30" s="52" t="s">
        <v>105</v>
      </c>
      <c r="E30" s="51" t="s">
        <v>0</v>
      </c>
      <c r="F30" s="48"/>
      <c r="G30" s="48"/>
      <c r="H30" s="48"/>
      <c r="I30" s="104">
        <f t="shared" si="0"/>
        <v>0</v>
      </c>
      <c r="J30" s="100">
        <f>ROUND(I30*' Конвертор'!H29,4)</f>
        <v>0</v>
      </c>
      <c r="K30" s="100">
        <f>ROUND(I30*' Конвертор'!J29,4)</f>
        <v>0</v>
      </c>
      <c r="L30" s="49">
        <f>ROUND(I30*'[2] Конвертор'!M29/1000,4)</f>
        <v>0</v>
      </c>
      <c r="M30" s="8"/>
      <c r="N30" s="8"/>
      <c r="O30" s="8"/>
      <c r="P30" s="8"/>
      <c r="Q30" s="8"/>
      <c r="R30" s="8"/>
    </row>
    <row r="31" spans="2:18" ht="18">
      <c r="B31" s="361"/>
      <c r="C31" s="362"/>
      <c r="D31" s="52" t="s">
        <v>22</v>
      </c>
      <c r="E31" s="51" t="s">
        <v>162</v>
      </c>
      <c r="F31" s="48"/>
      <c r="G31" s="48"/>
      <c r="H31" s="48"/>
      <c r="I31" s="104">
        <f t="shared" si="0"/>
        <v>0</v>
      </c>
      <c r="J31" s="100">
        <f>ROUND(I31*' Конвертор'!H30,4)</f>
        <v>0</v>
      </c>
      <c r="K31" s="100">
        <f>ROUND(I31*' Конвертор'!J30,4)</f>
        <v>0</v>
      </c>
      <c r="L31" s="49">
        <f>ROUND(I31*'[2] Конвертор'!M30/1000,4)</f>
        <v>0</v>
      </c>
      <c r="M31" s="8"/>
      <c r="N31" s="8"/>
      <c r="O31" s="8"/>
      <c r="P31" s="8"/>
      <c r="Q31" s="8"/>
      <c r="R31" s="8"/>
    </row>
    <row r="32" spans="2:18" ht="18">
      <c r="B32" s="361"/>
      <c r="C32" s="362"/>
      <c r="D32" s="54" t="s">
        <v>98</v>
      </c>
      <c r="E32" s="51" t="s">
        <v>162</v>
      </c>
      <c r="F32" s="48"/>
      <c r="G32" s="48"/>
      <c r="H32" s="48"/>
      <c r="I32" s="104">
        <f t="shared" si="0"/>
        <v>0</v>
      </c>
      <c r="J32" s="100">
        <f>ROUND(I32*' Конвертор'!H31,4)</f>
        <v>0</v>
      </c>
      <c r="K32" s="100">
        <f>ROUND(I32*' Конвертор'!J31,4)</f>
        <v>0</v>
      </c>
      <c r="L32" s="49">
        <f>ROUND(I32*'[2] Конвертор'!M31/1000,4)</f>
        <v>0</v>
      </c>
      <c r="M32" s="8"/>
      <c r="N32" s="8"/>
      <c r="O32" s="8"/>
      <c r="P32" s="8"/>
      <c r="Q32" s="8"/>
      <c r="R32" s="8"/>
    </row>
    <row r="33" spans="2:18" ht="18">
      <c r="B33" s="361"/>
      <c r="C33" s="362"/>
      <c r="D33" s="52" t="s">
        <v>23</v>
      </c>
      <c r="E33" s="51" t="s">
        <v>162</v>
      </c>
      <c r="F33" s="48"/>
      <c r="G33" s="48"/>
      <c r="H33" s="48"/>
      <c r="I33" s="104">
        <f t="shared" si="0"/>
        <v>0</v>
      </c>
      <c r="J33" s="100">
        <f>ROUND(I33*' Конвертор'!H32,4)</f>
        <v>0</v>
      </c>
      <c r="K33" s="100">
        <f>ROUND(I33*' Конвертор'!J32,4)</f>
        <v>0</v>
      </c>
      <c r="L33" s="49">
        <f>ROUND(I33*'[2] Конвертор'!M32/1000,4)</f>
        <v>0</v>
      </c>
      <c r="M33" s="8"/>
      <c r="N33" s="8"/>
      <c r="O33" s="8"/>
      <c r="P33" s="8"/>
      <c r="Q33" s="8"/>
      <c r="R33" s="8"/>
    </row>
    <row r="34" spans="2:18" ht="15.75">
      <c r="B34" s="361"/>
      <c r="C34" s="362"/>
      <c r="D34" s="52" t="s">
        <v>24</v>
      </c>
      <c r="E34" s="55" t="s">
        <v>141</v>
      </c>
      <c r="F34" s="48"/>
      <c r="G34" s="48"/>
      <c r="H34" s="48"/>
      <c r="I34" s="104">
        <f t="shared" si="0"/>
        <v>0</v>
      </c>
      <c r="J34" s="100">
        <f>ROUND(I34*' Конвертор'!H33,4)</f>
        <v>0</v>
      </c>
      <c r="K34" s="100">
        <f>ROUND(I34*' Конвертор'!J33,4)</f>
        <v>0</v>
      </c>
      <c r="L34" s="49">
        <f>ROUND(I34*'[2] Конвертор'!M33/1000,4)</f>
        <v>0</v>
      </c>
      <c r="M34" s="8"/>
      <c r="N34" s="8"/>
      <c r="O34" s="8"/>
      <c r="P34" s="8"/>
      <c r="Q34" s="8"/>
      <c r="R34" s="8"/>
    </row>
    <row r="35" spans="2:18">
      <c r="B35" s="361"/>
      <c r="C35" s="362"/>
      <c r="D35" s="52" t="s">
        <v>99</v>
      </c>
      <c r="E35" s="51" t="s">
        <v>0</v>
      </c>
      <c r="F35" s="48"/>
      <c r="G35" s="48"/>
      <c r="H35" s="48"/>
      <c r="I35" s="104">
        <f t="shared" si="0"/>
        <v>0</v>
      </c>
      <c r="J35" s="100">
        <f>ROUND(I35*' Конвертор'!H34,4)</f>
        <v>0</v>
      </c>
      <c r="K35" s="100">
        <f>ROUND(I35*' Конвертор'!J34,4)</f>
        <v>0</v>
      </c>
      <c r="L35" s="49">
        <f>ROUND(I35*'[2] Конвертор'!M34/1000,4)</f>
        <v>0</v>
      </c>
      <c r="M35" s="8"/>
      <c r="N35" s="8"/>
      <c r="O35" s="8"/>
      <c r="P35" s="8"/>
      <c r="Q35" s="8"/>
      <c r="R35" s="8"/>
    </row>
    <row r="36" spans="2:18">
      <c r="B36" s="361"/>
      <c r="C36" s="362"/>
      <c r="D36" s="52" t="s">
        <v>101</v>
      </c>
      <c r="E36" s="51" t="s">
        <v>0</v>
      </c>
      <c r="F36" s="48"/>
      <c r="G36" s="48"/>
      <c r="H36" s="48"/>
      <c r="I36" s="104">
        <f t="shared" si="0"/>
        <v>0</v>
      </c>
      <c r="J36" s="100">
        <f>ROUND(I36*' Конвертор'!H35,4)</f>
        <v>0</v>
      </c>
      <c r="K36" s="100">
        <f>ROUND(I36*' Конвертор'!J35,4)</f>
        <v>0</v>
      </c>
      <c r="L36" s="49">
        <f>ROUND(I36*'[2] Конвертор'!M35/1000,4)</f>
        <v>0</v>
      </c>
      <c r="M36" s="8"/>
      <c r="N36" s="8"/>
      <c r="O36" s="8"/>
      <c r="P36" s="8"/>
      <c r="Q36" s="8"/>
      <c r="R36" s="8"/>
    </row>
    <row r="37" spans="2:18" ht="15.75">
      <c r="B37" s="361"/>
      <c r="C37" s="362"/>
      <c r="D37" s="52" t="s">
        <v>104</v>
      </c>
      <c r="E37" s="55" t="s">
        <v>142</v>
      </c>
      <c r="F37" s="48"/>
      <c r="G37" s="48"/>
      <c r="H37" s="48"/>
      <c r="I37" s="104">
        <f t="shared" si="0"/>
        <v>0</v>
      </c>
      <c r="J37" s="100">
        <f>ROUND(I37*' Конвертор'!H36,4)</f>
        <v>0</v>
      </c>
      <c r="K37" s="100">
        <f>ROUND(I37*' Конвертор'!J36,4)</f>
        <v>0</v>
      </c>
      <c r="L37" s="49">
        <f>ROUND(I37*'[2] Конвертор'!M36/1000,4)</f>
        <v>0</v>
      </c>
      <c r="M37" s="8"/>
      <c r="N37" s="8"/>
      <c r="O37" s="8"/>
      <c r="P37" s="8"/>
      <c r="Q37" s="8"/>
      <c r="R37" s="8"/>
    </row>
    <row r="38" spans="2:18">
      <c r="B38" s="361"/>
      <c r="C38" s="362"/>
      <c r="D38" s="52" t="s">
        <v>48</v>
      </c>
      <c r="E38" s="51" t="s">
        <v>0</v>
      </c>
      <c r="F38" s="48"/>
      <c r="G38" s="48"/>
      <c r="H38" s="48"/>
      <c r="I38" s="104">
        <f t="shared" si="0"/>
        <v>0</v>
      </c>
      <c r="J38" s="100">
        <f>ROUND(I38*' Конвертор'!H37,4)</f>
        <v>0</v>
      </c>
      <c r="K38" s="100">
        <f>ROUND(I38*' Конвертор'!J37,4)</f>
        <v>0</v>
      </c>
      <c r="L38" s="49">
        <f>ROUND(I38*'[2] Конвертор'!M37/1000,4)</f>
        <v>0</v>
      </c>
      <c r="M38" s="8"/>
      <c r="N38" s="8"/>
      <c r="O38" s="8"/>
      <c r="P38" s="8"/>
      <c r="Q38" s="8"/>
      <c r="R38" s="8"/>
    </row>
    <row r="39" spans="2:18">
      <c r="B39" s="361"/>
      <c r="C39" s="362"/>
      <c r="D39" s="56" t="str">
        <f>'[1] Конвертор'!D38</f>
        <v>Љуска сунцокрета</v>
      </c>
      <c r="E39" s="51" t="s">
        <v>0</v>
      </c>
      <c r="F39" s="48"/>
      <c r="G39" s="48"/>
      <c r="H39" s="48"/>
      <c r="I39" s="104">
        <f t="shared" si="0"/>
        <v>0</v>
      </c>
      <c r="J39" s="100">
        <f>ROUND(I39*' Конвертор'!H38,4)</f>
        <v>0</v>
      </c>
      <c r="K39" s="100">
        <f>ROUND(I39*' Конвертор'!J38,4)</f>
        <v>0</v>
      </c>
      <c r="L39" s="49">
        <f>ROUND(I39*'[2] Конвертор'!M38/1000,4)</f>
        <v>0</v>
      </c>
      <c r="M39" s="8"/>
      <c r="N39" s="8"/>
      <c r="O39" s="8"/>
      <c r="P39" s="8"/>
      <c r="Q39" s="8"/>
      <c r="R39" s="8"/>
    </row>
    <row r="40" spans="2:18" ht="15.75" customHeight="1">
      <c r="B40" s="361"/>
      <c r="C40" s="362"/>
      <c r="D40" s="56" t="str">
        <f>'[1] Конвертор'!D39</f>
        <v>Слама</v>
      </c>
      <c r="E40" s="51" t="s">
        <v>0</v>
      </c>
      <c r="F40" s="48"/>
      <c r="G40" s="48"/>
      <c r="H40" s="48"/>
      <c r="I40" s="104">
        <f t="shared" si="0"/>
        <v>0</v>
      </c>
      <c r="J40" s="100">
        <f>ROUND(I40*' Конвертор'!H39,4)</f>
        <v>0</v>
      </c>
      <c r="K40" s="100">
        <f>ROUND(I40*' Конвертор'!J39,4)</f>
        <v>0</v>
      </c>
      <c r="L40" s="49">
        <f>ROUND(I40*'[2] Конвертор'!M39/1000,4)</f>
        <v>0</v>
      </c>
      <c r="M40" s="8"/>
      <c r="N40" s="8"/>
      <c r="O40" s="8"/>
      <c r="P40" s="8"/>
      <c r="Q40" s="8"/>
      <c r="R40" s="8"/>
    </row>
    <row r="41" spans="2:18">
      <c r="B41" s="361"/>
      <c r="C41" s="362"/>
      <c r="D41" s="56" t="str">
        <f>'[1] Конвертор'!D40</f>
        <v>Биомаса 1</v>
      </c>
      <c r="E41" s="51" t="s">
        <v>0</v>
      </c>
      <c r="F41" s="48"/>
      <c r="G41" s="48"/>
      <c r="H41" s="48"/>
      <c r="I41" s="104">
        <f t="shared" si="0"/>
        <v>0</v>
      </c>
      <c r="J41" s="100">
        <f>ROUND(I41*' Конвертор'!H40,4)</f>
        <v>0</v>
      </c>
      <c r="K41" s="100">
        <f>ROUND(I41*' Конвертор'!J40,4)</f>
        <v>0</v>
      </c>
      <c r="L41" s="49">
        <f>ROUND(I41*'[2] Конвертор'!M40/1000,4)</f>
        <v>0</v>
      </c>
      <c r="M41" s="8"/>
      <c r="N41" s="8"/>
      <c r="O41" s="8"/>
      <c r="P41" s="8"/>
      <c r="Q41" s="8"/>
      <c r="R41" s="8"/>
    </row>
    <row r="42" spans="2:18" ht="15" customHeight="1">
      <c r="B42" s="361"/>
      <c r="C42" s="362"/>
      <c r="D42" s="56" t="str">
        <f>'[1] Конвертор'!D41</f>
        <v>Биомаса 2</v>
      </c>
      <c r="E42" s="51" t="s">
        <v>0</v>
      </c>
      <c r="F42" s="48"/>
      <c r="G42" s="48"/>
      <c r="H42" s="48"/>
      <c r="I42" s="104">
        <f t="shared" si="0"/>
        <v>0</v>
      </c>
      <c r="J42" s="100">
        <f>ROUND(I42*' Конвертор'!H41,4)</f>
        <v>0</v>
      </c>
      <c r="K42" s="100">
        <f>ROUND(I42*' Конвертор'!J41,4)</f>
        <v>0</v>
      </c>
      <c r="L42" s="49">
        <f>ROUND(I42*'[2] Конвертор'!M41/1000,4)</f>
        <v>0</v>
      </c>
      <c r="M42" s="8"/>
      <c r="N42" s="8"/>
      <c r="O42" s="8"/>
      <c r="P42" s="8"/>
      <c r="Q42" s="8"/>
      <c r="R42" s="8"/>
    </row>
    <row r="43" spans="2:18" ht="15" customHeight="1">
      <c r="B43" s="361"/>
      <c r="C43" s="362"/>
      <c r="D43" s="56" t="s">
        <v>27</v>
      </c>
      <c r="E43" s="57" t="str">
        <f>IF('[1] Конвертор'!E42="","",'[1] Конвертор'!E42)</f>
        <v/>
      </c>
      <c r="F43" s="48"/>
      <c r="G43" s="48"/>
      <c r="H43" s="48"/>
      <c r="I43" s="104">
        <f>F43-(G43+H43)</f>
        <v>0</v>
      </c>
      <c r="J43" s="100">
        <f>ROUND(I43*' Конвертор'!H42,4)</f>
        <v>0</v>
      </c>
      <c r="K43" s="100">
        <f>ROUND(I43*' Конвертор'!J42,4)</f>
        <v>0</v>
      </c>
      <c r="L43" s="49">
        <f>ROUND(I43*'[2] Конвертор'!M42/1000,4)</f>
        <v>0</v>
      </c>
      <c r="M43" s="8"/>
      <c r="N43" s="8"/>
      <c r="O43" s="8"/>
      <c r="P43" s="8"/>
      <c r="Q43" s="8"/>
      <c r="R43" s="8"/>
    </row>
    <row r="44" spans="2:18" ht="15" customHeight="1">
      <c r="B44" s="361"/>
      <c r="C44" s="362"/>
      <c r="D44" s="56" t="s">
        <v>28</v>
      </c>
      <c r="E44" s="57" t="str">
        <f>IF('[1] Конвертор'!E43="","",'[1] Конвертор'!E43)</f>
        <v/>
      </c>
      <c r="F44" s="48"/>
      <c r="G44" s="48"/>
      <c r="H44" s="48"/>
      <c r="I44" s="104">
        <f>F44-(G44+H44)</f>
        <v>0</v>
      </c>
      <c r="J44" s="100">
        <f>ROUND(I44*' Конвертор'!H43,4)</f>
        <v>0</v>
      </c>
      <c r="K44" s="100">
        <f>ROUND(I44*' Конвертор'!J43,4)</f>
        <v>0</v>
      </c>
      <c r="L44" s="49">
        <f>ROUND(I44*'[2] Конвертор'!M43/1000,4)</f>
        <v>0</v>
      </c>
      <c r="M44" s="8"/>
      <c r="N44" s="8"/>
      <c r="O44" s="8"/>
      <c r="P44" s="8"/>
      <c r="Q44" s="8"/>
      <c r="R44" s="8"/>
    </row>
    <row r="45" spans="2:18" ht="15" customHeight="1">
      <c r="B45" s="361"/>
      <c r="C45" s="362"/>
      <c r="D45" s="56" t="str">
        <f>'[1] Конвертор'!D44</f>
        <v>Остало 3</v>
      </c>
      <c r="E45" s="57" t="str">
        <f>IF('[1] Конвертор'!E44="","",'[1] Конвертор'!E44)</f>
        <v/>
      </c>
      <c r="F45" s="48"/>
      <c r="G45" s="48"/>
      <c r="H45" s="48"/>
      <c r="I45" s="104">
        <f>F45-(G45+H45)</f>
        <v>0</v>
      </c>
      <c r="J45" s="100">
        <f>ROUND(I45*' Конвертор'!H44,4)</f>
        <v>0</v>
      </c>
      <c r="K45" s="100">
        <f>ROUND(I45*' Конвертор'!J44,4)</f>
        <v>0</v>
      </c>
      <c r="L45" s="49">
        <f>ROUND(I45*'[2] Конвертор'!M44/1000,4)</f>
        <v>0</v>
      </c>
      <c r="M45" s="8"/>
      <c r="N45" s="8"/>
      <c r="O45" s="8"/>
      <c r="P45" s="8"/>
      <c r="Q45" s="8"/>
      <c r="R45" s="8"/>
    </row>
    <row r="46" spans="2:18" ht="15" customHeight="1" thickBot="1">
      <c r="B46" s="361"/>
      <c r="C46" s="362"/>
      <c r="D46" s="56" t="str">
        <f>'[1] Конвертор'!D45</f>
        <v>Остало 4</v>
      </c>
      <c r="E46" s="57" t="str">
        <f>IF('[1] Конвертор'!E45="","",'[1] Конвертор'!E45)</f>
        <v/>
      </c>
      <c r="F46" s="48"/>
      <c r="G46" s="53"/>
      <c r="H46" s="53"/>
      <c r="I46" s="105">
        <f>F46-(G46+H46)</f>
        <v>0</v>
      </c>
      <c r="J46" s="100">
        <f>ROUND(I46*' Конвертор'!H45,4)</f>
        <v>0</v>
      </c>
      <c r="K46" s="100">
        <f>ROUND(I46*' Конвертор'!J45,4)</f>
        <v>0</v>
      </c>
      <c r="L46" s="49">
        <f>ROUND(I46*'[2] Конвертор'!M45/1000,4)</f>
        <v>0</v>
      </c>
      <c r="M46" s="8"/>
      <c r="N46" s="8"/>
      <c r="O46" s="8"/>
      <c r="P46" s="8"/>
      <c r="Q46" s="8"/>
      <c r="R46" s="8"/>
    </row>
    <row r="47" spans="2:18" ht="22.5" customHeight="1" thickBot="1">
      <c r="B47" s="363"/>
      <c r="C47" s="364"/>
      <c r="D47" s="58" t="s">
        <v>39</v>
      </c>
      <c r="E47" s="1"/>
      <c r="F47" s="2"/>
      <c r="G47" s="2"/>
      <c r="H47" s="2"/>
      <c r="I47" s="2"/>
      <c r="J47" s="59">
        <f>SUM(J7:J46)</f>
        <v>0</v>
      </c>
      <c r="K47" s="59">
        <f>SUM(K7:K46)</f>
        <v>0</v>
      </c>
      <c r="L47" s="60">
        <f>SUM(L7:L46)</f>
        <v>0</v>
      </c>
      <c r="M47" s="8"/>
      <c r="N47" s="8"/>
      <c r="O47" s="8"/>
      <c r="P47" s="8"/>
      <c r="Q47" s="8"/>
      <c r="R47" s="8"/>
    </row>
    <row r="48" spans="2:18" ht="5.85" customHeight="1" thickBot="1">
      <c r="B48" s="61"/>
      <c r="C48" s="61"/>
      <c r="D48" s="62"/>
      <c r="E48" s="5"/>
      <c r="F48" s="6"/>
      <c r="G48" s="6"/>
      <c r="H48" s="6"/>
      <c r="I48" s="6"/>
      <c r="J48" s="7"/>
      <c r="K48" s="7"/>
      <c r="L48" s="7"/>
      <c r="M48" s="8"/>
      <c r="N48" s="8"/>
      <c r="O48" s="8"/>
      <c r="P48" s="8"/>
      <c r="Q48" s="8"/>
      <c r="R48" s="8"/>
    </row>
    <row r="49" spans="2:18" ht="17.100000000000001" customHeight="1">
      <c r="B49" s="347" t="s">
        <v>69</v>
      </c>
      <c r="C49" s="348"/>
      <c r="D49" s="349"/>
      <c r="E49" s="356" t="s">
        <v>35</v>
      </c>
      <c r="F49" s="37"/>
      <c r="G49" s="38"/>
      <c r="H49" s="39" t="s">
        <v>159</v>
      </c>
      <c r="I49" s="40">
        <f>[1]Насловна!AV6</f>
        <v>0</v>
      </c>
      <c r="J49" s="38" t="s">
        <v>71</v>
      </c>
      <c r="K49" s="38"/>
      <c r="L49" s="41"/>
      <c r="M49" s="8"/>
      <c r="N49" s="8"/>
      <c r="O49" s="8"/>
      <c r="P49" s="8"/>
      <c r="Q49" s="8"/>
      <c r="R49" s="8"/>
    </row>
    <row r="50" spans="2:18" ht="45.2" customHeight="1">
      <c r="B50" s="350"/>
      <c r="C50" s="351"/>
      <c r="D50" s="352"/>
      <c r="E50" s="357"/>
      <c r="F50" s="42" t="s">
        <v>57</v>
      </c>
      <c r="G50" s="42" t="s">
        <v>58</v>
      </c>
      <c r="H50" s="63" t="s">
        <v>59</v>
      </c>
      <c r="I50" s="42" t="s">
        <v>60</v>
      </c>
      <c r="J50" s="101" t="s">
        <v>160</v>
      </c>
      <c r="K50" s="45" t="s">
        <v>161</v>
      </c>
      <c r="L50" s="44" t="s">
        <v>41</v>
      </c>
      <c r="M50" s="8"/>
      <c r="N50" s="8"/>
      <c r="O50" s="8"/>
      <c r="P50" s="8"/>
      <c r="Q50" s="8"/>
      <c r="R50" s="8"/>
    </row>
    <row r="51" spans="2:18" ht="15.75" customHeight="1" thickBot="1">
      <c r="B51" s="353"/>
      <c r="C51" s="354"/>
      <c r="D51" s="355"/>
      <c r="E51" s="358"/>
      <c r="F51" s="42" t="s">
        <v>13</v>
      </c>
      <c r="G51" s="42" t="s">
        <v>36</v>
      </c>
      <c r="H51" s="42" t="s">
        <v>37</v>
      </c>
      <c r="I51" s="42" t="s">
        <v>38</v>
      </c>
      <c r="J51" s="45"/>
      <c r="K51" s="45"/>
      <c r="L51" s="44"/>
      <c r="M51" s="8"/>
      <c r="N51" s="8"/>
      <c r="O51" s="8"/>
      <c r="P51" s="8"/>
      <c r="Q51" s="8"/>
      <c r="R51" s="8"/>
    </row>
    <row r="52" spans="2:18" ht="8.4499999999999993" customHeight="1" thickBot="1">
      <c r="B52" s="64"/>
      <c r="C52" s="94"/>
      <c r="D52" s="65"/>
      <c r="E52" s="4"/>
      <c r="F52" s="2"/>
      <c r="G52" s="2"/>
      <c r="H52" s="2"/>
      <c r="I52" s="2"/>
      <c r="J52" s="2"/>
      <c r="K52" s="2"/>
      <c r="L52" s="2"/>
      <c r="M52" s="8"/>
      <c r="N52" s="8"/>
      <c r="O52" s="8"/>
      <c r="P52" s="8"/>
      <c r="Q52" s="8"/>
      <c r="R52" s="8"/>
    </row>
    <row r="53" spans="2:18" ht="15" customHeight="1">
      <c r="B53" s="343" t="s">
        <v>51</v>
      </c>
      <c r="C53" s="321" t="s">
        <v>52</v>
      </c>
      <c r="D53" s="66" t="s">
        <v>29</v>
      </c>
      <c r="E53" s="102" t="s">
        <v>163</v>
      </c>
      <c r="F53" s="48"/>
      <c r="G53" s="48"/>
      <c r="H53" s="48"/>
      <c r="I53" s="106">
        <f t="shared" ref="I53:I58" si="1">F53-(G53+H53)</f>
        <v>0</v>
      </c>
      <c r="J53" s="107">
        <f>ROUND(I53*'[1] Конвертор'!H46,4)</f>
        <v>0</v>
      </c>
      <c r="K53" s="107">
        <f>ROUND(I53*'[1] Конвертор'!J46,4)</f>
        <v>0</v>
      </c>
      <c r="L53" s="108">
        <f>ROUND(I53*'[1] Конвертор'!M46/1000,4)</f>
        <v>0</v>
      </c>
      <c r="M53" s="8"/>
      <c r="N53" s="8"/>
      <c r="O53" s="8"/>
      <c r="P53" s="8"/>
      <c r="Q53" s="8"/>
      <c r="R53" s="8"/>
    </row>
    <row r="54" spans="2:18" ht="15" customHeight="1">
      <c r="B54" s="343"/>
      <c r="C54" s="322"/>
      <c r="D54" s="67" t="s">
        <v>30</v>
      </c>
      <c r="E54" s="102" t="s">
        <v>163</v>
      </c>
      <c r="F54" s="48"/>
      <c r="G54" s="48"/>
      <c r="H54" s="48"/>
      <c r="I54" s="109">
        <f t="shared" si="1"/>
        <v>0</v>
      </c>
      <c r="J54" s="110">
        <f>ROUND(I54*'[1] Конвертор'!H47,4)</f>
        <v>0</v>
      </c>
      <c r="K54" s="110">
        <f>ROUND(I54*'[1] Конвертор'!J47,4)</f>
        <v>0</v>
      </c>
      <c r="L54" s="111">
        <f>ROUND(I54*'[1] Конвертор'!M47/1000,4)</f>
        <v>0</v>
      </c>
      <c r="M54" s="8"/>
      <c r="N54" s="8"/>
      <c r="O54" s="8"/>
      <c r="P54" s="8"/>
      <c r="Q54" s="8"/>
      <c r="R54" s="8"/>
    </row>
    <row r="55" spans="2:18" ht="15" customHeight="1">
      <c r="B55" s="343"/>
      <c r="C55" s="344" t="s">
        <v>53</v>
      </c>
      <c r="D55" s="68" t="s">
        <v>73</v>
      </c>
      <c r="E55" s="102" t="s">
        <v>163</v>
      </c>
      <c r="F55" s="48"/>
      <c r="G55" s="48"/>
      <c r="H55" s="48"/>
      <c r="I55" s="109">
        <f t="shared" si="1"/>
        <v>0</v>
      </c>
      <c r="J55" s="110">
        <f>ROUND(I55*'[1] Конвертор'!H48,4)</f>
        <v>0</v>
      </c>
      <c r="K55" s="110">
        <f>ROUND(I55*'[1] Конвертор'!J48,4)</f>
        <v>0</v>
      </c>
      <c r="L55" s="111">
        <f>ROUND(I55*'[1] Конвертор'!M48/1000,4)</f>
        <v>0</v>
      </c>
      <c r="M55" s="8"/>
      <c r="N55" s="8"/>
      <c r="O55" s="8"/>
      <c r="P55" s="8"/>
      <c r="Q55" s="8"/>
      <c r="R55" s="8"/>
    </row>
    <row r="56" spans="2:18" ht="15" customHeight="1">
      <c r="B56" s="343"/>
      <c r="C56" s="345"/>
      <c r="D56" s="67" t="s">
        <v>74</v>
      </c>
      <c r="E56" s="102" t="s">
        <v>163</v>
      </c>
      <c r="F56" s="48"/>
      <c r="G56" s="48"/>
      <c r="H56" s="48"/>
      <c r="I56" s="109">
        <f t="shared" si="1"/>
        <v>0</v>
      </c>
      <c r="J56" s="110">
        <f>ROUND(I56*'[1] Конвертор'!H49,4)</f>
        <v>0</v>
      </c>
      <c r="K56" s="110">
        <f>ROUND(I56*'[1] Конвертор'!J49,4)</f>
        <v>0</v>
      </c>
      <c r="L56" s="111">
        <f>ROUND(I56*'[1] Конвертор'!M49/1000,4)</f>
        <v>0</v>
      </c>
      <c r="M56" s="8"/>
      <c r="N56" s="8"/>
      <c r="O56" s="8"/>
      <c r="P56" s="8"/>
      <c r="Q56" s="8"/>
      <c r="R56" s="8"/>
    </row>
    <row r="57" spans="2:18" ht="15" customHeight="1">
      <c r="B57" s="343"/>
      <c r="C57" s="345"/>
      <c r="D57" s="69" t="str">
        <f>'[1] Конвертор'!D50</f>
        <v>Остало 1</v>
      </c>
      <c r="E57" s="102" t="s">
        <v>163</v>
      </c>
      <c r="F57" s="48"/>
      <c r="G57" s="48"/>
      <c r="H57" s="48"/>
      <c r="I57" s="109">
        <f t="shared" si="1"/>
        <v>0</v>
      </c>
      <c r="J57" s="110">
        <f>ROUND(I57*'[1] Конвертор'!H50,4)</f>
        <v>0</v>
      </c>
      <c r="K57" s="110">
        <f>ROUND(I57*'[1] Конвертор'!J50,4)</f>
        <v>0</v>
      </c>
      <c r="L57" s="111">
        <f>ROUND(I57*'[1] Конвертор'!M50/1000,4)</f>
        <v>0</v>
      </c>
      <c r="M57" s="8"/>
      <c r="N57" s="8"/>
      <c r="O57" s="8"/>
      <c r="P57" s="8"/>
      <c r="Q57" s="8"/>
      <c r="R57" s="8"/>
    </row>
    <row r="58" spans="2:18" ht="15" customHeight="1" thickBot="1">
      <c r="B58" s="343"/>
      <c r="C58" s="345"/>
      <c r="D58" s="70" t="str">
        <f>'[1] Конвертор'!D51</f>
        <v>Остало 2</v>
      </c>
      <c r="E58" s="102" t="s">
        <v>163</v>
      </c>
      <c r="F58" s="48"/>
      <c r="G58" s="48"/>
      <c r="H58" s="48"/>
      <c r="I58" s="112">
        <f t="shared" si="1"/>
        <v>0</v>
      </c>
      <c r="J58" s="113">
        <f>ROUND(I58*'[1] Конвертор'!H51,4)</f>
        <v>0</v>
      </c>
      <c r="K58" s="113">
        <f>ROUND(I58*'[1] Конвертор'!J51,4)</f>
        <v>0</v>
      </c>
      <c r="L58" s="114">
        <f>ROUND(I58*'[1] Конвертор'!M51/1000,4)</f>
        <v>0</v>
      </c>
      <c r="M58" s="8"/>
      <c r="N58" s="8"/>
      <c r="O58" s="8"/>
      <c r="P58" s="8"/>
      <c r="Q58" s="8"/>
      <c r="R58" s="8"/>
    </row>
    <row r="59" spans="2:18" ht="17.100000000000001" customHeight="1" thickBot="1">
      <c r="B59" s="343"/>
      <c r="C59" s="346"/>
      <c r="D59" s="58" t="s">
        <v>39</v>
      </c>
      <c r="E59" s="71"/>
      <c r="F59" s="2"/>
      <c r="G59" s="2"/>
      <c r="H59" s="2"/>
      <c r="I59" s="72">
        <f>SUM(I53:I58)</f>
        <v>0</v>
      </c>
      <c r="J59" s="59">
        <f>SUM(J53:J58)</f>
        <v>0</v>
      </c>
      <c r="K59" s="59">
        <f>SUM(K53:K58)</f>
        <v>0</v>
      </c>
      <c r="L59" s="60">
        <f>SUM(L53:L58)</f>
        <v>0</v>
      </c>
      <c r="M59" s="8"/>
      <c r="N59" s="8"/>
      <c r="O59" s="8"/>
      <c r="P59" s="8"/>
      <c r="Q59" s="8"/>
      <c r="R59" s="8"/>
    </row>
    <row r="60" spans="2:18" ht="15" customHeight="1">
      <c r="B60" s="319" t="s">
        <v>31</v>
      </c>
      <c r="C60" s="321" t="s">
        <v>52</v>
      </c>
      <c r="D60" s="73" t="s">
        <v>61</v>
      </c>
      <c r="E60" s="102" t="s">
        <v>163</v>
      </c>
      <c r="F60" s="48"/>
      <c r="G60" s="48"/>
      <c r="H60" s="48"/>
      <c r="I60" s="115">
        <f t="shared" si="0"/>
        <v>0</v>
      </c>
      <c r="J60" s="115">
        <f>ROUND(I60*'[1] Конвертор'!H52,4)</f>
        <v>0</v>
      </c>
      <c r="K60" s="115">
        <f>ROUND(I60*'[1] Конвертор'!J52,4)</f>
        <v>0</v>
      </c>
      <c r="L60" s="108">
        <f>ROUND(I60*'[1] Конвертор'!M52/1000,4)</f>
        <v>0</v>
      </c>
      <c r="M60" s="8"/>
      <c r="N60" s="8"/>
      <c r="O60" s="8"/>
      <c r="P60" s="8"/>
      <c r="Q60" s="8"/>
      <c r="R60" s="8"/>
    </row>
    <row r="61" spans="2:18" ht="15" customHeight="1">
      <c r="B61" s="319"/>
      <c r="C61" s="322"/>
      <c r="D61" s="68" t="s">
        <v>62</v>
      </c>
      <c r="E61" s="102" t="s">
        <v>163</v>
      </c>
      <c r="F61" s="48"/>
      <c r="G61" s="48"/>
      <c r="H61" s="48"/>
      <c r="I61" s="104">
        <f t="shared" si="0"/>
        <v>0</v>
      </c>
      <c r="J61" s="104">
        <f>ROUND(I61*'[1] Конвертор'!H53,4)</f>
        <v>0</v>
      </c>
      <c r="K61" s="104">
        <f>ROUND(I61*'[1] Конвертор'!J53,4)</f>
        <v>0</v>
      </c>
      <c r="L61" s="111">
        <f>ROUND(I61*'[1] Конвертор'!M53/1000,4)</f>
        <v>0</v>
      </c>
      <c r="M61" s="8"/>
      <c r="N61" s="8"/>
      <c r="O61" s="8"/>
      <c r="P61" s="8"/>
      <c r="Q61" s="8"/>
      <c r="R61" s="8"/>
    </row>
    <row r="62" spans="2:18" ht="15" customHeight="1">
      <c r="B62" s="319"/>
      <c r="C62" s="323" t="s">
        <v>53</v>
      </c>
      <c r="D62" s="68" t="s">
        <v>73</v>
      </c>
      <c r="E62" s="102" t="s">
        <v>163</v>
      </c>
      <c r="F62" s="48"/>
      <c r="G62" s="48"/>
      <c r="H62" s="48"/>
      <c r="I62" s="104">
        <f t="shared" si="0"/>
        <v>0</v>
      </c>
      <c r="J62" s="104">
        <f>ROUND(I62*'[1] Конвертор'!H54,4)</f>
        <v>0</v>
      </c>
      <c r="K62" s="104">
        <f>ROUND(I62*'[1] Конвертор'!J54,4)</f>
        <v>0</v>
      </c>
      <c r="L62" s="111">
        <f>ROUND(I62*'[1] Конвертор'!M54/1000,4)</f>
        <v>0</v>
      </c>
      <c r="M62" s="8"/>
      <c r="N62" s="8"/>
      <c r="O62" s="8"/>
      <c r="P62" s="8"/>
      <c r="Q62" s="8"/>
      <c r="R62" s="8"/>
    </row>
    <row r="63" spans="2:18" ht="15" customHeight="1">
      <c r="B63" s="319"/>
      <c r="C63" s="324"/>
      <c r="D63" s="68" t="s">
        <v>74</v>
      </c>
      <c r="E63" s="102" t="s">
        <v>163</v>
      </c>
      <c r="F63" s="48"/>
      <c r="G63" s="48"/>
      <c r="H63" s="48"/>
      <c r="I63" s="104">
        <f t="shared" si="0"/>
        <v>0</v>
      </c>
      <c r="J63" s="104">
        <f>ROUND(I63*'[1] Конвертор'!H55,4)</f>
        <v>0</v>
      </c>
      <c r="K63" s="104">
        <f>ROUND(I63*'[1] Конвертор'!J55,4)</f>
        <v>0</v>
      </c>
      <c r="L63" s="111">
        <f>ROUND(I63*'[1] Конвертор'!M55/1000,4)</f>
        <v>0</v>
      </c>
      <c r="M63" s="8"/>
      <c r="N63" s="8"/>
      <c r="O63" s="8"/>
      <c r="P63" s="8"/>
      <c r="Q63" s="8"/>
      <c r="R63" s="8"/>
    </row>
    <row r="64" spans="2:18" ht="15" customHeight="1">
      <c r="B64" s="319"/>
      <c r="C64" s="324"/>
      <c r="D64" s="68" t="s">
        <v>75</v>
      </c>
      <c r="E64" s="102" t="s">
        <v>163</v>
      </c>
      <c r="F64" s="48"/>
      <c r="G64" s="48"/>
      <c r="H64" s="48"/>
      <c r="I64" s="104">
        <f t="shared" si="0"/>
        <v>0</v>
      </c>
      <c r="J64" s="104">
        <f>ROUND(I64*'[1] Конвертор'!H56,4)</f>
        <v>0</v>
      </c>
      <c r="K64" s="104">
        <f>ROUND(I64*'[1] Конвертор'!J56,4)</f>
        <v>0</v>
      </c>
      <c r="L64" s="111">
        <f>ROUND(I64*'[1] Конвертор'!M56/1000,4)</f>
        <v>0</v>
      </c>
      <c r="M64" s="8"/>
      <c r="N64" s="8"/>
      <c r="O64" s="8"/>
      <c r="P64" s="8"/>
      <c r="Q64" s="8"/>
      <c r="R64" s="8"/>
    </row>
    <row r="65" spans="2:18" ht="15.75" customHeight="1">
      <c r="B65" s="319"/>
      <c r="C65" s="324"/>
      <c r="D65" s="69" t="str">
        <f>'[1] Конвертор'!D57</f>
        <v>Остало 1</v>
      </c>
      <c r="E65" s="102" t="s">
        <v>163</v>
      </c>
      <c r="F65" s="48"/>
      <c r="G65" s="48"/>
      <c r="H65" s="48"/>
      <c r="I65" s="104">
        <f t="shared" si="0"/>
        <v>0</v>
      </c>
      <c r="J65" s="104">
        <f>ROUND(I65*'[1] Конвертор'!H57,4)</f>
        <v>0</v>
      </c>
      <c r="K65" s="104">
        <f>ROUND(I65*'[1] Конвертор'!J57,4)</f>
        <v>0</v>
      </c>
      <c r="L65" s="111">
        <f>ROUND(I65*'[1] Конвертор'!M57/1000,4)</f>
        <v>0</v>
      </c>
      <c r="M65" s="8"/>
      <c r="N65" s="8"/>
      <c r="O65" s="8"/>
      <c r="P65" s="8"/>
      <c r="Q65" s="8"/>
      <c r="R65" s="8"/>
    </row>
    <row r="66" spans="2:18" ht="15" customHeight="1" thickBot="1">
      <c r="B66" s="319"/>
      <c r="C66" s="324"/>
      <c r="D66" s="69" t="str">
        <f>'[1] Конвертор'!D58</f>
        <v>Остало 2</v>
      </c>
      <c r="E66" s="102" t="s">
        <v>163</v>
      </c>
      <c r="F66" s="48"/>
      <c r="G66" s="48"/>
      <c r="H66" s="48"/>
      <c r="I66" s="105">
        <f t="shared" si="0"/>
        <v>0</v>
      </c>
      <c r="J66" s="105">
        <f>ROUND(I66*'[1] Конвертор'!H58,4)</f>
        <v>0</v>
      </c>
      <c r="K66" s="105">
        <f>ROUND(I66*'[1] Конвертор'!J58,4)</f>
        <v>0</v>
      </c>
      <c r="L66" s="114">
        <f>ROUND(I66*'[1] Конвертор'!M58/1000,4)</f>
        <v>0</v>
      </c>
      <c r="M66" s="8"/>
      <c r="N66" s="8"/>
      <c r="O66" s="8"/>
      <c r="P66" s="8"/>
      <c r="Q66" s="8"/>
      <c r="R66" s="8"/>
    </row>
    <row r="67" spans="2:18" ht="17.100000000000001" customHeight="1" thickBot="1">
      <c r="B67" s="320"/>
      <c r="C67" s="325"/>
      <c r="D67" s="58" t="s">
        <v>39</v>
      </c>
      <c r="E67" s="1"/>
      <c r="F67" s="2"/>
      <c r="G67" s="2"/>
      <c r="H67" s="2"/>
      <c r="I67" s="59">
        <f>SUM(I60:I66)</f>
        <v>0</v>
      </c>
      <c r="J67" s="59">
        <f>SUM(J60:J66)</f>
        <v>0</v>
      </c>
      <c r="K67" s="74">
        <f>SUM(K60:K66)</f>
        <v>0</v>
      </c>
      <c r="L67" s="75">
        <f>SUM(L60:L66)</f>
        <v>0</v>
      </c>
      <c r="M67" s="8"/>
      <c r="N67" s="8"/>
      <c r="O67" s="8"/>
      <c r="P67" s="8"/>
      <c r="Q67" s="8"/>
      <c r="R67" s="8"/>
    </row>
    <row r="68" spans="2:18" ht="17.100000000000001" customHeight="1" thickBot="1">
      <c r="B68" s="326" t="s">
        <v>40</v>
      </c>
      <c r="C68" s="327"/>
      <c r="D68" s="328"/>
      <c r="E68" s="76"/>
      <c r="F68" s="2"/>
      <c r="G68" s="2"/>
      <c r="H68" s="2"/>
      <c r="I68" s="2"/>
      <c r="J68" s="77">
        <f>J47+J59+J67</f>
        <v>0</v>
      </c>
      <c r="K68" s="77">
        <f>K47+K59+K67</f>
        <v>0</v>
      </c>
      <c r="L68" s="77">
        <f>L47+L59+L67</f>
        <v>0</v>
      </c>
      <c r="M68" s="8"/>
      <c r="N68" s="8"/>
      <c r="O68" s="8"/>
      <c r="P68" s="8"/>
      <c r="Q68" s="8"/>
      <c r="R68" s="8"/>
    </row>
    <row r="69" spans="2:18" ht="13.9" customHeight="1">
      <c r="B69" s="329" t="s">
        <v>72</v>
      </c>
      <c r="C69" s="329"/>
      <c r="D69" s="329"/>
      <c r="E69" s="329"/>
      <c r="F69" s="329"/>
      <c r="G69" s="329"/>
      <c r="H69" s="329"/>
      <c r="I69" s="329"/>
      <c r="J69" s="329"/>
      <c r="K69" s="329"/>
      <c r="L69" s="329"/>
      <c r="M69" s="8"/>
      <c r="N69" s="8"/>
      <c r="O69" s="8"/>
      <c r="P69" s="8"/>
      <c r="Q69" s="8"/>
      <c r="R69" s="8"/>
    </row>
    <row r="70" spans="2:18" ht="13.9" customHeight="1">
      <c r="B70" s="330"/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8"/>
      <c r="N70" s="8"/>
      <c r="O70" s="8"/>
      <c r="P70" s="8"/>
      <c r="Q70" s="8"/>
      <c r="R70" s="8"/>
    </row>
    <row r="71" spans="2:18" s="15" customFormat="1" ht="3" customHeight="1"/>
    <row r="72" spans="2:18" ht="16.5" thickBot="1">
      <c r="B72" s="14" t="s">
        <v>197</v>
      </c>
      <c r="C72" s="36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2:18" ht="33.6" customHeight="1">
      <c r="B73" s="331" t="s">
        <v>164</v>
      </c>
      <c r="C73" s="332"/>
      <c r="D73" s="332"/>
      <c r="E73" s="332"/>
      <c r="F73" s="332"/>
      <c r="G73" s="332"/>
      <c r="H73" s="332"/>
      <c r="I73" s="333"/>
      <c r="J73" s="78" t="s">
        <v>189</v>
      </c>
      <c r="K73" s="78" t="s">
        <v>190</v>
      </c>
      <c r="L73" s="8"/>
      <c r="M73" s="8"/>
      <c r="N73" s="8"/>
      <c r="O73" s="8"/>
      <c r="P73" s="8"/>
      <c r="Q73" s="8"/>
      <c r="R73" s="8"/>
    </row>
    <row r="74" spans="2:18" ht="18.600000000000001" customHeight="1" thickBot="1">
      <c r="B74" s="334" t="s">
        <v>165</v>
      </c>
      <c r="C74" s="335"/>
      <c r="D74" s="335"/>
      <c r="E74" s="335"/>
      <c r="F74" s="335"/>
      <c r="G74" s="335"/>
      <c r="H74" s="335"/>
      <c r="I74" s="336"/>
      <c r="J74" s="79">
        <f>SUM(J33:J42)+SUM(J55:J56)+SUM(J62:J64)</f>
        <v>0</v>
      </c>
      <c r="K74" s="79">
        <f>SUM(K33:K42)+SUM(K55:K56)+SUM(K62:K64)</f>
        <v>0</v>
      </c>
      <c r="L74" s="8"/>
      <c r="M74" s="8"/>
      <c r="N74" s="8"/>
      <c r="O74" s="8"/>
      <c r="P74" s="8"/>
      <c r="Q74" s="8"/>
      <c r="R74" s="8"/>
    </row>
    <row r="75" spans="2:18" s="15" customFormat="1" ht="10.5">
      <c r="B75" s="16"/>
      <c r="C75" s="16"/>
      <c r="D75" s="16"/>
      <c r="E75" s="16"/>
      <c r="F75" s="16"/>
      <c r="G75" s="16"/>
      <c r="H75" s="16"/>
      <c r="I75" s="16"/>
      <c r="J75" s="17"/>
      <c r="K75" s="17"/>
      <c r="L75" s="18"/>
    </row>
    <row r="76" spans="2:18" ht="16.5" thickBot="1">
      <c r="B76" s="14" t="s">
        <v>198</v>
      </c>
      <c r="C76" s="36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2:18" ht="17.100000000000001" customHeight="1">
      <c r="B77" s="337"/>
      <c r="C77" s="338"/>
      <c r="D77" s="339"/>
      <c r="E77" s="80" t="s">
        <v>35</v>
      </c>
      <c r="F77" s="81" t="s">
        <v>166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2:18" ht="20.100000000000001" customHeight="1">
      <c r="B78" s="340" t="s">
        <v>167</v>
      </c>
      <c r="C78" s="341"/>
      <c r="D78" s="342"/>
      <c r="E78" s="82" t="s">
        <v>168</v>
      </c>
      <c r="F78" s="83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2:18" ht="20.100000000000001" customHeight="1">
      <c r="B79" s="340" t="s">
        <v>169</v>
      </c>
      <c r="C79" s="341"/>
      <c r="D79" s="342"/>
      <c r="E79" s="82" t="s">
        <v>168</v>
      </c>
      <c r="F79" s="83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2:18" ht="20.100000000000001" customHeight="1">
      <c r="B80" s="340" t="s">
        <v>170</v>
      </c>
      <c r="C80" s="341"/>
      <c r="D80" s="342"/>
      <c r="E80" s="82" t="s">
        <v>168</v>
      </c>
      <c r="F80" s="83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2:18" ht="20.100000000000001" customHeight="1" thickBot="1">
      <c r="B81" s="316" t="s">
        <v>171</v>
      </c>
      <c r="C81" s="317"/>
      <c r="D81" s="318"/>
      <c r="E81" s="84" t="s">
        <v>168</v>
      </c>
      <c r="F81" s="85">
        <f>SUM(F78:F80)</f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</sheetData>
  <sheetProtection formatCells="0"/>
  <mergeCells count="23">
    <mergeCell ref="C53:C54"/>
    <mergeCell ref="C55:C59"/>
    <mergeCell ref="B4:D6"/>
    <mergeCell ref="E4:E6"/>
    <mergeCell ref="B7:C47"/>
    <mergeCell ref="B49:D51"/>
    <mergeCell ref="E49:E51"/>
    <mergeCell ref="B1:L1"/>
    <mergeCell ref="C2:D2"/>
    <mergeCell ref="J2:L2"/>
    <mergeCell ref="B81:D81"/>
    <mergeCell ref="B60:B67"/>
    <mergeCell ref="C60:C61"/>
    <mergeCell ref="C62:C67"/>
    <mergeCell ref="B68:D68"/>
    <mergeCell ref="B69:L70"/>
    <mergeCell ref="B73:I73"/>
    <mergeCell ref="B74:I74"/>
    <mergeCell ref="B77:D77"/>
    <mergeCell ref="B78:D78"/>
    <mergeCell ref="B79:D79"/>
    <mergeCell ref="B80:D80"/>
    <mergeCell ref="B53:B59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90" orientation="landscape" horizontalDpi="4294967295" verticalDpi="4294967295" r:id="rId1"/>
  <headerFooter differentOddEven="1" differentFirst="1">
    <oddHeader>&amp;RОбразац 1</oddHeader>
    <oddFooter>&amp;C5</oddFooter>
    <evenFooter>&amp;C4</evenFooter>
    <firstFooter>&amp;C3</firstFooter>
  </headerFooter>
  <rowBreaks count="2" manualBreakCount="2">
    <brk id="32" max="11" man="1"/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2"/>
  <sheetViews>
    <sheetView tabSelected="1" view="pageLayout" topLeftCell="A34" zoomScale="85" zoomScaleNormal="100" zoomScalePageLayoutView="85" workbookViewId="0">
      <selection activeCell="D6" sqref="D6"/>
    </sheetView>
  </sheetViews>
  <sheetFormatPr defaultColWidth="6.5703125" defaultRowHeight="15"/>
  <cols>
    <col min="1" max="1" width="1" customWidth="1"/>
    <col min="2" max="2" width="7.28515625" customWidth="1"/>
    <col min="3" max="3" width="10.42578125" customWidth="1"/>
    <col min="4" max="4" width="41.28515625" customWidth="1"/>
    <col min="5" max="5" width="12.42578125" customWidth="1"/>
    <col min="6" max="6" width="11.28515625" customWidth="1"/>
    <col min="7" max="7" width="13.5703125" customWidth="1"/>
    <col min="8" max="8" width="15.7109375" style="86" customWidth="1"/>
    <col min="9" max="9" width="13.5703125" style="86" customWidth="1"/>
    <col min="10" max="10" width="15.7109375" style="86" customWidth="1"/>
    <col min="11" max="11" width="15.140625" customWidth="1"/>
    <col min="12" max="12" width="12.7109375" customWidth="1"/>
    <col min="13" max="13" width="16.42578125" customWidth="1"/>
  </cols>
  <sheetData>
    <row r="1" spans="2:14" ht="2.85" customHeight="1"/>
    <row r="2" spans="2:14" ht="16.5" thickBot="1">
      <c r="B2" s="14" t="s">
        <v>207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2:14" ht="18.75" customHeight="1">
      <c r="B3" s="388" t="s">
        <v>70</v>
      </c>
      <c r="C3" s="389"/>
      <c r="D3" s="390"/>
      <c r="E3" s="373" t="s">
        <v>35</v>
      </c>
      <c r="F3" s="373" t="s">
        <v>12</v>
      </c>
      <c r="G3" s="373" t="s">
        <v>172</v>
      </c>
      <c r="H3" s="373" t="s">
        <v>173</v>
      </c>
      <c r="I3" s="373" t="s">
        <v>191</v>
      </c>
      <c r="J3" s="373" t="s">
        <v>174</v>
      </c>
      <c r="K3" s="373" t="s">
        <v>175</v>
      </c>
      <c r="L3" s="373" t="s">
        <v>192</v>
      </c>
      <c r="M3" s="374" t="s">
        <v>193</v>
      </c>
      <c r="N3" s="36"/>
    </row>
    <row r="4" spans="2:14" ht="28.35" customHeight="1">
      <c r="B4" s="391"/>
      <c r="C4" s="392"/>
      <c r="D4" s="393"/>
      <c r="E4" s="394"/>
      <c r="F4" s="394"/>
      <c r="G4" s="322"/>
      <c r="H4" s="322"/>
      <c r="I4" s="322"/>
      <c r="J4" s="322"/>
      <c r="K4" s="322"/>
      <c r="L4" s="322"/>
      <c r="M4" s="375"/>
      <c r="N4" s="36"/>
    </row>
    <row r="5" spans="2:14" ht="15.75" customHeight="1">
      <c r="B5" s="391"/>
      <c r="C5" s="392"/>
      <c r="D5" s="393"/>
      <c r="E5" s="394"/>
      <c r="F5" s="394"/>
      <c r="G5" s="142" t="s">
        <v>13</v>
      </c>
      <c r="H5" s="142" t="s">
        <v>176</v>
      </c>
      <c r="I5" s="142" t="s">
        <v>194</v>
      </c>
      <c r="J5" s="142" t="s">
        <v>177</v>
      </c>
      <c r="K5" s="142" t="s">
        <v>178</v>
      </c>
      <c r="L5" s="143" t="s">
        <v>179</v>
      </c>
      <c r="M5" s="144" t="s">
        <v>195</v>
      </c>
      <c r="N5" s="36"/>
    </row>
    <row r="6" spans="2:14" ht="15" customHeight="1">
      <c r="B6" s="376" t="s">
        <v>14</v>
      </c>
      <c r="C6" s="377"/>
      <c r="D6" s="66" t="s">
        <v>196</v>
      </c>
      <c r="E6" s="47" t="s">
        <v>0</v>
      </c>
      <c r="F6" s="47" t="s">
        <v>1</v>
      </c>
      <c r="G6" s="116">
        <v>10376</v>
      </c>
      <c r="H6" s="117">
        <f>ROUND(G6/3600,4)</f>
        <v>2.8822000000000001</v>
      </c>
      <c r="I6" s="118">
        <f>ROUND(H6/11.63,4)</f>
        <v>0.24779999999999999</v>
      </c>
      <c r="J6" s="118">
        <f t="shared" ref="J6:K45" si="0">ROUND(H6/1,4)</f>
        <v>2.8822000000000001</v>
      </c>
      <c r="K6" s="118">
        <f>ROUND(I6/1,4)</f>
        <v>0.24779999999999999</v>
      </c>
      <c r="L6" s="119">
        <v>0.36</v>
      </c>
      <c r="M6" s="120">
        <f t="shared" ref="M6:M58" si="1">ROUND(L6*H6*1000,4)</f>
        <v>1037.5920000000001</v>
      </c>
      <c r="N6" s="36"/>
    </row>
    <row r="7" spans="2:14" ht="15" customHeight="1">
      <c r="B7" s="378"/>
      <c r="C7" s="379"/>
      <c r="D7" s="87" t="s">
        <v>78</v>
      </c>
      <c r="E7" s="51" t="s">
        <v>0</v>
      </c>
      <c r="F7" s="51" t="s">
        <v>1</v>
      </c>
      <c r="G7" s="116">
        <v>6831</v>
      </c>
      <c r="H7" s="117">
        <f t="shared" ref="H7:H58" si="2">ROUND(G7/3600,4)</f>
        <v>1.8975</v>
      </c>
      <c r="I7" s="118">
        <f t="shared" ref="I7:I15" si="3">ROUND(H7/11.63,4)</f>
        <v>0.16320000000000001</v>
      </c>
      <c r="J7" s="118">
        <f t="shared" si="0"/>
        <v>1.8975</v>
      </c>
      <c r="K7" s="118">
        <f t="shared" si="0"/>
        <v>0.16320000000000001</v>
      </c>
      <c r="L7" s="119">
        <v>0.4</v>
      </c>
      <c r="M7" s="120">
        <f t="shared" si="1"/>
        <v>759</v>
      </c>
      <c r="N7" s="36"/>
    </row>
    <row r="8" spans="2:14" ht="15" customHeight="1">
      <c r="B8" s="378"/>
      <c r="C8" s="379"/>
      <c r="D8" s="87" t="s">
        <v>79</v>
      </c>
      <c r="E8" s="51" t="s">
        <v>0</v>
      </c>
      <c r="F8" s="51" t="s">
        <v>1</v>
      </c>
      <c r="G8" s="116">
        <v>8705</v>
      </c>
      <c r="H8" s="117">
        <f t="shared" si="2"/>
        <v>2.4180999999999999</v>
      </c>
      <c r="I8" s="118">
        <f t="shared" si="3"/>
        <v>0.2079</v>
      </c>
      <c r="J8" s="118">
        <f t="shared" si="0"/>
        <v>2.4180999999999999</v>
      </c>
      <c r="K8" s="118">
        <f t="shared" si="0"/>
        <v>0.2079</v>
      </c>
      <c r="L8" s="119">
        <v>0.4</v>
      </c>
      <c r="M8" s="120">
        <f t="shared" si="1"/>
        <v>967.24</v>
      </c>
      <c r="N8" s="36"/>
    </row>
    <row r="9" spans="2:14">
      <c r="B9" s="378"/>
      <c r="C9" s="379"/>
      <c r="D9" s="67" t="s">
        <v>16</v>
      </c>
      <c r="E9" s="51" t="s">
        <v>0</v>
      </c>
      <c r="F9" s="51" t="s">
        <v>1</v>
      </c>
      <c r="G9" s="116">
        <v>17886</v>
      </c>
      <c r="H9" s="117">
        <f t="shared" si="2"/>
        <v>4.9683000000000002</v>
      </c>
      <c r="I9" s="118">
        <f t="shared" si="3"/>
        <v>0.42720000000000002</v>
      </c>
      <c r="J9" s="118">
        <f t="shared" si="0"/>
        <v>4.9683000000000002</v>
      </c>
      <c r="K9" s="118">
        <f t="shared" si="0"/>
        <v>0.42720000000000002</v>
      </c>
      <c r="L9" s="119">
        <v>0.35</v>
      </c>
      <c r="M9" s="120">
        <f t="shared" si="1"/>
        <v>1738.905</v>
      </c>
      <c r="N9" s="36"/>
    </row>
    <row r="10" spans="2:14">
      <c r="B10" s="378"/>
      <c r="C10" s="379"/>
      <c r="D10" s="67" t="s">
        <v>17</v>
      </c>
      <c r="E10" s="51" t="s">
        <v>0</v>
      </c>
      <c r="F10" s="51" t="s">
        <v>2</v>
      </c>
      <c r="G10" s="116">
        <v>10376</v>
      </c>
      <c r="H10" s="117">
        <f t="shared" si="2"/>
        <v>2.8822000000000001</v>
      </c>
      <c r="I10" s="118">
        <f t="shared" si="3"/>
        <v>0.24779999999999999</v>
      </c>
      <c r="J10" s="118">
        <f t="shared" si="0"/>
        <v>2.8822000000000001</v>
      </c>
      <c r="K10" s="118">
        <f t="shared" si="0"/>
        <v>0.24779999999999999</v>
      </c>
      <c r="L10" s="119">
        <v>0.35</v>
      </c>
      <c r="M10" s="120">
        <f t="shared" si="1"/>
        <v>1008.77</v>
      </c>
      <c r="N10" s="36"/>
    </row>
    <row r="11" spans="2:14">
      <c r="B11" s="378"/>
      <c r="C11" s="379"/>
      <c r="D11" s="67" t="s">
        <v>18</v>
      </c>
      <c r="E11" s="51" t="s">
        <v>0</v>
      </c>
      <c r="F11" s="51" t="s">
        <v>1</v>
      </c>
      <c r="G11" s="116">
        <v>24792</v>
      </c>
      <c r="H11" s="117">
        <f t="shared" si="2"/>
        <v>6.8867000000000003</v>
      </c>
      <c r="I11" s="118">
        <f t="shared" si="3"/>
        <v>0.59209999999999996</v>
      </c>
      <c r="J11" s="118">
        <f t="shared" si="0"/>
        <v>6.8867000000000003</v>
      </c>
      <c r="K11" s="118">
        <f t="shared" si="0"/>
        <v>0.59209999999999996</v>
      </c>
      <c r="L11" s="119">
        <v>0.34</v>
      </c>
      <c r="M11" s="120">
        <f t="shared" si="1"/>
        <v>2341.4780000000001</v>
      </c>
      <c r="N11" s="36"/>
    </row>
    <row r="12" spans="2:14">
      <c r="B12" s="378"/>
      <c r="C12" s="379"/>
      <c r="D12" s="67" t="s">
        <v>80</v>
      </c>
      <c r="E12" s="51" t="s">
        <v>0</v>
      </c>
      <c r="F12" s="51" t="s">
        <v>3</v>
      </c>
      <c r="G12" s="116">
        <v>12362</v>
      </c>
      <c r="H12" s="117">
        <f>ROUND(G12/3600,4)</f>
        <v>3.4339</v>
      </c>
      <c r="I12" s="118">
        <f t="shared" si="3"/>
        <v>0.29530000000000001</v>
      </c>
      <c r="J12" s="118">
        <f t="shared" si="0"/>
        <v>3.4339</v>
      </c>
      <c r="K12" s="118">
        <f t="shared" si="0"/>
        <v>0.29530000000000001</v>
      </c>
      <c r="L12" s="119">
        <v>0.34</v>
      </c>
      <c r="M12" s="120">
        <f t="shared" si="1"/>
        <v>1167.5260000000001</v>
      </c>
      <c r="N12" s="36"/>
    </row>
    <row r="13" spans="2:14" ht="18">
      <c r="B13" s="378"/>
      <c r="C13" s="379"/>
      <c r="D13" s="67" t="s">
        <v>19</v>
      </c>
      <c r="E13" s="51" t="s">
        <v>162</v>
      </c>
      <c r="F13" s="51" t="s">
        <v>4</v>
      </c>
      <c r="G13" s="116">
        <v>4212</v>
      </c>
      <c r="H13" s="117">
        <f t="shared" si="2"/>
        <v>1.17</v>
      </c>
      <c r="I13" s="118">
        <f t="shared" si="3"/>
        <v>0.10059999999999999</v>
      </c>
      <c r="J13" s="118">
        <f t="shared" si="0"/>
        <v>1.17</v>
      </c>
      <c r="K13" s="118">
        <f t="shared" si="0"/>
        <v>0.10059999999999999</v>
      </c>
      <c r="L13" s="119">
        <v>0.94</v>
      </c>
      <c r="M13" s="120">
        <f t="shared" si="1"/>
        <v>1099.8</v>
      </c>
      <c r="N13" s="36"/>
    </row>
    <row r="14" spans="2:14" ht="18">
      <c r="B14" s="378"/>
      <c r="C14" s="379"/>
      <c r="D14" s="67" t="s">
        <v>106</v>
      </c>
      <c r="E14" s="51" t="s">
        <v>162</v>
      </c>
      <c r="F14" s="51"/>
      <c r="G14" s="116">
        <v>48148</v>
      </c>
      <c r="H14" s="117">
        <f t="shared" si="2"/>
        <v>13.3744</v>
      </c>
      <c r="I14" s="118">
        <f>ROUND(H14/11.63,4)</f>
        <v>1.1499999999999999</v>
      </c>
      <c r="J14" s="118">
        <f t="shared" si="0"/>
        <v>13.3744</v>
      </c>
      <c r="K14" s="118">
        <f t="shared" si="0"/>
        <v>1.1499999999999999</v>
      </c>
      <c r="L14" s="119">
        <v>0.21</v>
      </c>
      <c r="M14" s="120">
        <f t="shared" si="1"/>
        <v>2808.6239999999998</v>
      </c>
      <c r="N14" s="36"/>
    </row>
    <row r="15" spans="2:14">
      <c r="B15" s="378"/>
      <c r="C15" s="379"/>
      <c r="D15" s="67" t="s">
        <v>86</v>
      </c>
      <c r="E15" s="51" t="s">
        <v>54</v>
      </c>
      <c r="F15" s="51" t="s">
        <v>42</v>
      </c>
      <c r="G15" s="121">
        <v>44799</v>
      </c>
      <c r="H15" s="117">
        <f t="shared" si="2"/>
        <v>12.4442</v>
      </c>
      <c r="I15" s="118">
        <f t="shared" si="3"/>
        <v>1.07</v>
      </c>
      <c r="J15" s="118">
        <f t="shared" si="0"/>
        <v>12.4442</v>
      </c>
      <c r="K15" s="118">
        <f t="shared" si="0"/>
        <v>1.07</v>
      </c>
      <c r="L15" s="119">
        <v>0.25</v>
      </c>
      <c r="M15" s="120">
        <f t="shared" si="1"/>
        <v>3111.05</v>
      </c>
      <c r="N15" s="36"/>
    </row>
    <row r="16" spans="2:14">
      <c r="B16" s="378"/>
      <c r="C16" s="379"/>
      <c r="D16" s="67" t="s">
        <v>81</v>
      </c>
      <c r="E16" s="51" t="s">
        <v>54</v>
      </c>
      <c r="F16" s="51" t="s">
        <v>82</v>
      </c>
      <c r="G16" s="121">
        <v>32600</v>
      </c>
      <c r="H16" s="117">
        <f t="shared" si="2"/>
        <v>9.0556000000000001</v>
      </c>
      <c r="I16" s="118">
        <f>ROUND(H16/11.63,4)</f>
        <v>0.77859999999999996</v>
      </c>
      <c r="J16" s="118">
        <f t="shared" si="0"/>
        <v>9.0556000000000001</v>
      </c>
      <c r="K16" s="118">
        <f t="shared" si="0"/>
        <v>0.77859999999999996</v>
      </c>
      <c r="L16" s="119">
        <v>0.25</v>
      </c>
      <c r="M16" s="120">
        <f t="shared" si="1"/>
        <v>2263.9</v>
      </c>
      <c r="N16" s="36"/>
    </row>
    <row r="17" spans="2:14">
      <c r="B17" s="378"/>
      <c r="C17" s="379"/>
      <c r="D17" s="67" t="s">
        <v>83</v>
      </c>
      <c r="E17" s="51" t="s">
        <v>0</v>
      </c>
      <c r="F17" s="51"/>
      <c r="G17" s="121">
        <v>44938</v>
      </c>
      <c r="H17" s="117">
        <f t="shared" si="2"/>
        <v>12.482799999999999</v>
      </c>
      <c r="I17" s="118">
        <f>ROUND(H17/11.63,4)</f>
        <v>1.0732999999999999</v>
      </c>
      <c r="J17" s="118">
        <f t="shared" si="0"/>
        <v>12.482799999999999</v>
      </c>
      <c r="K17" s="118">
        <f t="shared" si="0"/>
        <v>1.0732999999999999</v>
      </c>
      <c r="L17" s="119">
        <v>0.25</v>
      </c>
      <c r="M17" s="120">
        <f t="shared" si="1"/>
        <v>3120.7</v>
      </c>
      <c r="N17" s="36"/>
    </row>
    <row r="18" spans="2:14">
      <c r="B18" s="378"/>
      <c r="C18" s="379"/>
      <c r="D18" s="67" t="s">
        <v>84</v>
      </c>
      <c r="E18" s="51" t="s">
        <v>0</v>
      </c>
      <c r="F18" s="51" t="s">
        <v>85</v>
      </c>
      <c r="G18" s="121">
        <v>41000</v>
      </c>
      <c r="H18" s="117">
        <f t="shared" si="2"/>
        <v>11.3889</v>
      </c>
      <c r="I18" s="118">
        <f t="shared" ref="I18:I58" si="4">ROUND(H18/11.63,4)</f>
        <v>0.97929999999999995</v>
      </c>
      <c r="J18" s="118">
        <f t="shared" si="0"/>
        <v>11.3889</v>
      </c>
      <c r="K18" s="118">
        <f t="shared" si="0"/>
        <v>0.97929999999999995</v>
      </c>
      <c r="L18" s="119">
        <v>0.2</v>
      </c>
      <c r="M18" s="120">
        <f t="shared" si="1"/>
        <v>2277.7800000000002</v>
      </c>
      <c r="N18" s="36"/>
    </row>
    <row r="19" spans="2:14">
      <c r="B19" s="378"/>
      <c r="C19" s="379"/>
      <c r="D19" s="67" t="s">
        <v>87</v>
      </c>
      <c r="E19" s="51" t="s">
        <v>0</v>
      </c>
      <c r="F19" s="51" t="s">
        <v>88</v>
      </c>
      <c r="G19" s="121">
        <v>52080</v>
      </c>
      <c r="H19" s="117">
        <f t="shared" si="2"/>
        <v>14.466699999999999</v>
      </c>
      <c r="I19" s="118">
        <f t="shared" si="4"/>
        <v>1.2439</v>
      </c>
      <c r="J19" s="118">
        <f t="shared" si="0"/>
        <v>14.466699999999999</v>
      </c>
      <c r="K19" s="118">
        <f t="shared" si="0"/>
        <v>1.2439</v>
      </c>
      <c r="L19" s="119">
        <v>0.28000000000000003</v>
      </c>
      <c r="M19" s="120">
        <f t="shared" si="1"/>
        <v>4050.6759999999999</v>
      </c>
      <c r="N19" s="36"/>
    </row>
    <row r="20" spans="2:14">
      <c r="B20" s="378"/>
      <c r="C20" s="379"/>
      <c r="D20" s="67" t="s">
        <v>89</v>
      </c>
      <c r="E20" s="51" t="s">
        <v>0</v>
      </c>
      <c r="F20" s="51" t="s">
        <v>88</v>
      </c>
      <c r="G20" s="121">
        <v>44000</v>
      </c>
      <c r="H20" s="117">
        <f t="shared" si="2"/>
        <v>12.222200000000001</v>
      </c>
      <c r="I20" s="118">
        <f t="shared" si="4"/>
        <v>1.0508999999999999</v>
      </c>
      <c r="J20" s="118">
        <f t="shared" si="0"/>
        <v>12.222200000000001</v>
      </c>
      <c r="K20" s="118">
        <f t="shared" si="0"/>
        <v>1.0508999999999999</v>
      </c>
      <c r="L20" s="122">
        <v>0.215</v>
      </c>
      <c r="M20" s="120">
        <f t="shared" si="1"/>
        <v>2627.7730000000001</v>
      </c>
      <c r="N20" s="36"/>
    </row>
    <row r="21" spans="2:14">
      <c r="B21" s="378"/>
      <c r="C21" s="379"/>
      <c r="D21" s="67" t="s">
        <v>90</v>
      </c>
      <c r="E21" s="51" t="s">
        <v>54</v>
      </c>
      <c r="F21" s="51" t="s">
        <v>43</v>
      </c>
      <c r="G21" s="121">
        <v>44799</v>
      </c>
      <c r="H21" s="117">
        <f t="shared" si="2"/>
        <v>12.4442</v>
      </c>
      <c r="I21" s="118">
        <f t="shared" si="4"/>
        <v>1.07</v>
      </c>
      <c r="J21" s="118">
        <f t="shared" si="0"/>
        <v>12.4442</v>
      </c>
      <c r="K21" s="118">
        <f t="shared" si="0"/>
        <v>1.07</v>
      </c>
      <c r="L21" s="119">
        <v>0.25</v>
      </c>
      <c r="M21" s="120">
        <f t="shared" si="1"/>
        <v>3111.05</v>
      </c>
      <c r="N21" s="36"/>
    </row>
    <row r="22" spans="2:14">
      <c r="B22" s="378"/>
      <c r="C22" s="379"/>
      <c r="D22" s="67" t="s">
        <v>91</v>
      </c>
      <c r="E22" s="51" t="s">
        <v>54</v>
      </c>
      <c r="F22" s="51" t="s">
        <v>44</v>
      </c>
      <c r="G22" s="116">
        <v>42692</v>
      </c>
      <c r="H22" s="117">
        <f t="shared" si="2"/>
        <v>11.8589</v>
      </c>
      <c r="I22" s="118">
        <f t="shared" si="4"/>
        <v>1.0197000000000001</v>
      </c>
      <c r="J22" s="118">
        <f t="shared" si="0"/>
        <v>11.8589</v>
      </c>
      <c r="K22" s="118">
        <f t="shared" si="0"/>
        <v>1.0197000000000001</v>
      </c>
      <c r="L22" s="119">
        <v>0.27</v>
      </c>
      <c r="M22" s="120">
        <f t="shared" si="1"/>
        <v>3201.9029999999998</v>
      </c>
      <c r="N22" s="36"/>
    </row>
    <row r="23" spans="2:14">
      <c r="B23" s="378"/>
      <c r="C23" s="379"/>
      <c r="D23" s="67" t="s">
        <v>92</v>
      </c>
      <c r="E23" s="51" t="s">
        <v>54</v>
      </c>
      <c r="F23" s="51" t="s">
        <v>93</v>
      </c>
      <c r="G23" s="116">
        <v>42692</v>
      </c>
      <c r="H23" s="117">
        <f t="shared" si="2"/>
        <v>11.8589</v>
      </c>
      <c r="I23" s="118">
        <f t="shared" si="4"/>
        <v>1.0197000000000001</v>
      </c>
      <c r="J23" s="118">
        <f t="shared" si="0"/>
        <v>11.8589</v>
      </c>
      <c r="K23" s="118">
        <f t="shared" si="0"/>
        <v>1.0197000000000001</v>
      </c>
      <c r="L23" s="119">
        <v>0.28000000000000003</v>
      </c>
      <c r="M23" s="120">
        <f t="shared" si="1"/>
        <v>3320.4920000000002</v>
      </c>
      <c r="N23" s="36"/>
    </row>
    <row r="24" spans="2:14" ht="29.45" customHeight="1">
      <c r="B24" s="378"/>
      <c r="C24" s="379"/>
      <c r="D24" s="68" t="s">
        <v>94</v>
      </c>
      <c r="E24" s="51" t="s">
        <v>0</v>
      </c>
      <c r="F24" s="51" t="s">
        <v>5</v>
      </c>
      <c r="G24" s="121">
        <v>40819</v>
      </c>
      <c r="H24" s="117">
        <f t="shared" si="2"/>
        <v>11.3386</v>
      </c>
      <c r="I24" s="118">
        <f t="shared" si="4"/>
        <v>0.97489999999999999</v>
      </c>
      <c r="J24" s="118">
        <f t="shared" si="0"/>
        <v>11.3386</v>
      </c>
      <c r="K24" s="118">
        <f t="shared" si="0"/>
        <v>0.97489999999999999</v>
      </c>
      <c r="L24" s="119">
        <v>0.28000000000000003</v>
      </c>
      <c r="M24" s="120">
        <f t="shared" si="1"/>
        <v>3174.808</v>
      </c>
      <c r="N24" s="36"/>
    </row>
    <row r="25" spans="2:14">
      <c r="B25" s="378"/>
      <c r="C25" s="379"/>
      <c r="D25" s="67" t="s">
        <v>95</v>
      </c>
      <c r="E25" s="51" t="s">
        <v>0</v>
      </c>
      <c r="F25" s="51" t="s">
        <v>5</v>
      </c>
      <c r="G25" s="121">
        <v>40819</v>
      </c>
      <c r="H25" s="117">
        <f t="shared" si="2"/>
        <v>11.3386</v>
      </c>
      <c r="I25" s="118">
        <f t="shared" si="4"/>
        <v>0.97489999999999999</v>
      </c>
      <c r="J25" s="118">
        <f t="shared" si="0"/>
        <v>11.3386</v>
      </c>
      <c r="K25" s="118">
        <f t="shared" si="0"/>
        <v>0.97489999999999999</v>
      </c>
      <c r="L25" s="119">
        <v>0.28000000000000003</v>
      </c>
      <c r="M25" s="120">
        <f t="shared" si="1"/>
        <v>3174.808</v>
      </c>
      <c r="N25" s="36"/>
    </row>
    <row r="26" spans="2:14">
      <c r="B26" s="378"/>
      <c r="C26" s="379"/>
      <c r="D26" s="67" t="s">
        <v>96</v>
      </c>
      <c r="E26" s="51" t="s">
        <v>0</v>
      </c>
      <c r="F26" s="51" t="s">
        <v>5</v>
      </c>
      <c r="G26" s="121">
        <v>41242</v>
      </c>
      <c r="H26" s="117">
        <f t="shared" si="2"/>
        <v>11.456099999999999</v>
      </c>
      <c r="I26" s="118">
        <f t="shared" si="4"/>
        <v>0.98499999999999999</v>
      </c>
      <c r="J26" s="118">
        <f t="shared" si="0"/>
        <v>11.456099999999999</v>
      </c>
      <c r="K26" s="118">
        <f t="shared" si="0"/>
        <v>0.98499999999999999</v>
      </c>
      <c r="L26" s="119">
        <v>0.28000000000000003</v>
      </c>
      <c r="M26" s="120">
        <f t="shared" si="1"/>
        <v>3207.7080000000001</v>
      </c>
      <c r="N26" s="36"/>
    </row>
    <row r="27" spans="2:14">
      <c r="B27" s="378"/>
      <c r="C27" s="379"/>
      <c r="D27" s="67" t="s">
        <v>20</v>
      </c>
      <c r="E27" s="51" t="s">
        <v>0</v>
      </c>
      <c r="F27" s="51" t="s">
        <v>6</v>
      </c>
      <c r="G27" s="116">
        <v>38000</v>
      </c>
      <c r="H27" s="117">
        <f t="shared" si="2"/>
        <v>10.5556</v>
      </c>
      <c r="I27" s="118">
        <f t="shared" si="4"/>
        <v>0.90759999999999996</v>
      </c>
      <c r="J27" s="118">
        <f t="shared" si="0"/>
        <v>10.5556</v>
      </c>
      <c r="K27" s="118">
        <f t="shared" si="0"/>
        <v>0.90759999999999996</v>
      </c>
      <c r="L27" s="119">
        <v>0.35</v>
      </c>
      <c r="M27" s="120">
        <f t="shared" si="1"/>
        <v>3694.46</v>
      </c>
      <c r="N27" s="36"/>
    </row>
    <row r="28" spans="2:14">
      <c r="B28" s="378"/>
      <c r="C28" s="379"/>
      <c r="D28" s="67" t="s">
        <v>21</v>
      </c>
      <c r="E28" s="51" t="s">
        <v>0</v>
      </c>
      <c r="F28" s="51" t="s">
        <v>97</v>
      </c>
      <c r="G28" s="116">
        <v>47311</v>
      </c>
      <c r="H28" s="117">
        <f t="shared" si="2"/>
        <v>13.1419</v>
      </c>
      <c r="I28" s="118">
        <f t="shared" si="4"/>
        <v>1.1299999999999999</v>
      </c>
      <c r="J28" s="118">
        <f t="shared" si="0"/>
        <v>13.1419</v>
      </c>
      <c r="K28" s="118">
        <f t="shared" si="0"/>
        <v>1.1299999999999999</v>
      </c>
      <c r="L28" s="119">
        <v>0.23</v>
      </c>
      <c r="M28" s="120">
        <f t="shared" si="1"/>
        <v>3022.6370000000002</v>
      </c>
      <c r="N28" s="36"/>
    </row>
    <row r="29" spans="2:14">
      <c r="B29" s="378"/>
      <c r="C29" s="379"/>
      <c r="D29" s="67" t="s">
        <v>105</v>
      </c>
      <c r="E29" s="51" t="s">
        <v>0</v>
      </c>
      <c r="F29" s="51" t="s">
        <v>97</v>
      </c>
      <c r="G29" s="116">
        <v>46080</v>
      </c>
      <c r="H29" s="117">
        <f t="shared" si="2"/>
        <v>12.8</v>
      </c>
      <c r="I29" s="118">
        <f t="shared" si="4"/>
        <v>1.1006</v>
      </c>
      <c r="J29" s="118">
        <f t="shared" si="0"/>
        <v>12.8</v>
      </c>
      <c r="K29" s="118">
        <f t="shared" si="0"/>
        <v>1.1006</v>
      </c>
      <c r="L29" s="122">
        <v>0.22700000000000001</v>
      </c>
      <c r="M29" s="120">
        <f t="shared" si="1"/>
        <v>2905.6</v>
      </c>
      <c r="N29" s="36"/>
    </row>
    <row r="30" spans="2:14" ht="18">
      <c r="B30" s="378"/>
      <c r="C30" s="379"/>
      <c r="D30" s="67" t="s">
        <v>22</v>
      </c>
      <c r="E30" s="51" t="s">
        <v>162</v>
      </c>
      <c r="F30" s="51" t="s">
        <v>7</v>
      </c>
      <c r="G30" s="116">
        <v>37042</v>
      </c>
      <c r="H30" s="117">
        <f t="shared" si="2"/>
        <v>10.289400000000001</v>
      </c>
      <c r="I30" s="118">
        <f t="shared" si="4"/>
        <v>0.88470000000000004</v>
      </c>
      <c r="J30" s="118">
        <f t="shared" si="0"/>
        <v>10.289400000000001</v>
      </c>
      <c r="K30" s="118">
        <f t="shared" si="0"/>
        <v>0.88470000000000004</v>
      </c>
      <c r="L30" s="119">
        <v>0.2</v>
      </c>
      <c r="M30" s="120">
        <f t="shared" si="1"/>
        <v>2057.88</v>
      </c>
      <c r="N30" s="36"/>
    </row>
    <row r="31" spans="2:14" ht="18">
      <c r="B31" s="378"/>
      <c r="C31" s="379"/>
      <c r="D31" s="67" t="s">
        <v>98</v>
      </c>
      <c r="E31" s="51" t="s">
        <v>162</v>
      </c>
      <c r="F31" s="51" t="s">
        <v>7</v>
      </c>
      <c r="G31" s="116">
        <v>37042</v>
      </c>
      <c r="H31" s="117">
        <f t="shared" si="2"/>
        <v>10.289400000000001</v>
      </c>
      <c r="I31" s="118">
        <f t="shared" si="4"/>
        <v>0.88470000000000004</v>
      </c>
      <c r="J31" s="118">
        <f t="shared" si="0"/>
        <v>10.289400000000001</v>
      </c>
      <c r="K31" s="118">
        <f t="shared" si="0"/>
        <v>0.88470000000000004</v>
      </c>
      <c r="L31" s="119">
        <v>0.22</v>
      </c>
      <c r="M31" s="120">
        <f t="shared" si="1"/>
        <v>2263.6680000000001</v>
      </c>
      <c r="N31" s="36"/>
    </row>
    <row r="32" spans="2:14" ht="18">
      <c r="B32" s="378"/>
      <c r="C32" s="379"/>
      <c r="D32" s="67" t="s">
        <v>23</v>
      </c>
      <c r="E32" s="51" t="s">
        <v>162</v>
      </c>
      <c r="F32" s="51" t="s">
        <v>8</v>
      </c>
      <c r="G32" s="116">
        <v>19500</v>
      </c>
      <c r="H32" s="117">
        <f t="shared" si="2"/>
        <v>5.4166999999999996</v>
      </c>
      <c r="I32" s="118">
        <f t="shared" si="4"/>
        <v>0.46579999999999999</v>
      </c>
      <c r="J32" s="118">
        <f t="shared" si="0"/>
        <v>5.4166999999999996</v>
      </c>
      <c r="K32" s="118">
        <f t="shared" si="0"/>
        <v>0.46579999999999999</v>
      </c>
      <c r="L32" s="119">
        <v>0.2</v>
      </c>
      <c r="M32" s="120">
        <f t="shared" si="1"/>
        <v>1083.3399999999999</v>
      </c>
      <c r="N32" s="36"/>
    </row>
    <row r="33" spans="2:14" ht="18">
      <c r="B33" s="378"/>
      <c r="C33" s="379"/>
      <c r="D33" s="67" t="s">
        <v>24</v>
      </c>
      <c r="E33" s="51" t="s">
        <v>180</v>
      </c>
      <c r="F33" s="51" t="s">
        <v>9</v>
      </c>
      <c r="G33" s="121">
        <v>17956</v>
      </c>
      <c r="H33" s="117">
        <f t="shared" si="2"/>
        <v>4.9878</v>
      </c>
      <c r="I33" s="118">
        <f t="shared" si="4"/>
        <v>0.4289</v>
      </c>
      <c r="J33" s="118">
        <f t="shared" si="0"/>
        <v>4.9878</v>
      </c>
      <c r="K33" s="118">
        <f t="shared" si="0"/>
        <v>0.4289</v>
      </c>
      <c r="L33" s="123">
        <v>9.7999999999999997E-3</v>
      </c>
      <c r="M33" s="120">
        <f t="shared" si="1"/>
        <v>48.880400000000002</v>
      </c>
      <c r="N33" s="36"/>
    </row>
    <row r="34" spans="2:14">
      <c r="B34" s="378"/>
      <c r="C34" s="379"/>
      <c r="D34" s="67" t="s">
        <v>99</v>
      </c>
      <c r="E34" s="51" t="s">
        <v>0</v>
      </c>
      <c r="F34" s="51" t="s">
        <v>100</v>
      </c>
      <c r="G34" s="116">
        <v>17756</v>
      </c>
      <c r="H34" s="117">
        <f t="shared" si="2"/>
        <v>4.9321999999999999</v>
      </c>
      <c r="I34" s="118">
        <f t="shared" si="4"/>
        <v>0.42409999999999998</v>
      </c>
      <c r="J34" s="118">
        <f t="shared" si="0"/>
        <v>4.9321999999999999</v>
      </c>
      <c r="K34" s="118">
        <f t="shared" si="0"/>
        <v>0.42409999999999998</v>
      </c>
      <c r="L34" s="123">
        <v>2.6700000000000002E-2</v>
      </c>
      <c r="M34" s="120">
        <f t="shared" si="1"/>
        <v>131.68969999999999</v>
      </c>
      <c r="N34" s="36"/>
    </row>
    <row r="35" spans="2:14">
      <c r="B35" s="378"/>
      <c r="C35" s="379"/>
      <c r="D35" s="67" t="s">
        <v>101</v>
      </c>
      <c r="E35" s="51" t="s">
        <v>0</v>
      </c>
      <c r="F35" s="51" t="s">
        <v>102</v>
      </c>
      <c r="G35" s="116">
        <v>18497</v>
      </c>
      <c r="H35" s="117">
        <f t="shared" si="2"/>
        <v>5.1380999999999997</v>
      </c>
      <c r="I35" s="118">
        <f t="shared" si="4"/>
        <v>0.44180000000000003</v>
      </c>
      <c r="J35" s="118">
        <f t="shared" si="0"/>
        <v>5.1380999999999997</v>
      </c>
      <c r="K35" s="118">
        <f t="shared" si="0"/>
        <v>0.44180000000000003</v>
      </c>
      <c r="L35" s="123">
        <v>2.9399999999999999E-2</v>
      </c>
      <c r="M35" s="120">
        <f t="shared" si="1"/>
        <v>151.06010000000001</v>
      </c>
      <c r="N35" s="36"/>
    </row>
    <row r="36" spans="2:14" ht="18">
      <c r="B36" s="378"/>
      <c r="C36" s="379"/>
      <c r="D36" s="67" t="s">
        <v>104</v>
      </c>
      <c r="E36" s="51" t="s">
        <v>181</v>
      </c>
      <c r="F36" s="51" t="s">
        <v>103</v>
      </c>
      <c r="G36" s="116">
        <v>10971</v>
      </c>
      <c r="H36" s="117">
        <f t="shared" si="2"/>
        <v>3.0474999999999999</v>
      </c>
      <c r="I36" s="118">
        <f t="shared" si="4"/>
        <v>0.26200000000000001</v>
      </c>
      <c r="J36" s="118">
        <f t="shared" si="0"/>
        <v>3.0474999999999999</v>
      </c>
      <c r="K36" s="118">
        <f t="shared" si="0"/>
        <v>0.26200000000000001</v>
      </c>
      <c r="L36" s="123">
        <v>2.12E-2</v>
      </c>
      <c r="M36" s="120">
        <f t="shared" si="1"/>
        <v>64.606999999999999</v>
      </c>
      <c r="N36" s="36"/>
    </row>
    <row r="37" spans="2:14">
      <c r="B37" s="378"/>
      <c r="C37" s="379"/>
      <c r="D37" s="67" t="s">
        <v>48</v>
      </c>
      <c r="E37" s="51" t="s">
        <v>0</v>
      </c>
      <c r="F37" s="51" t="s">
        <v>10</v>
      </c>
      <c r="G37" s="116">
        <v>30000</v>
      </c>
      <c r="H37" s="117">
        <f t="shared" si="2"/>
        <v>8.3332999999999995</v>
      </c>
      <c r="I37" s="118">
        <f t="shared" si="4"/>
        <v>0.71650000000000003</v>
      </c>
      <c r="J37" s="118">
        <f t="shared" si="0"/>
        <v>8.3332999999999995</v>
      </c>
      <c r="K37" s="118">
        <f t="shared" si="0"/>
        <v>0.71650000000000003</v>
      </c>
      <c r="L37" s="119">
        <v>0.35</v>
      </c>
      <c r="M37" s="120">
        <f t="shared" si="1"/>
        <v>2916.6550000000002</v>
      </c>
      <c r="N37" s="36"/>
    </row>
    <row r="38" spans="2:14">
      <c r="B38" s="378"/>
      <c r="C38" s="379"/>
      <c r="D38" s="88" t="s">
        <v>49</v>
      </c>
      <c r="E38" s="51" t="s">
        <v>0</v>
      </c>
      <c r="F38" s="57" t="s">
        <v>55</v>
      </c>
      <c r="G38" s="121">
        <v>17680</v>
      </c>
      <c r="H38" s="117">
        <f t="shared" si="2"/>
        <v>4.9111000000000002</v>
      </c>
      <c r="I38" s="118">
        <f t="shared" si="4"/>
        <v>0.42230000000000001</v>
      </c>
      <c r="J38" s="118">
        <f t="shared" si="0"/>
        <v>4.9111000000000002</v>
      </c>
      <c r="K38" s="118">
        <f t="shared" si="0"/>
        <v>0.42230000000000001</v>
      </c>
      <c r="L38" s="119">
        <v>0.04</v>
      </c>
      <c r="M38" s="120">
        <f t="shared" si="1"/>
        <v>196.44399999999999</v>
      </c>
      <c r="N38" s="36"/>
    </row>
    <row r="39" spans="2:14" ht="15.75" customHeight="1">
      <c r="B39" s="378"/>
      <c r="C39" s="379"/>
      <c r="D39" s="88" t="s">
        <v>50</v>
      </c>
      <c r="E39" s="57" t="s">
        <v>0</v>
      </c>
      <c r="F39" s="57" t="s">
        <v>56</v>
      </c>
      <c r="G39" s="121">
        <v>14500</v>
      </c>
      <c r="H39" s="117">
        <f t="shared" si="2"/>
        <v>4.0278</v>
      </c>
      <c r="I39" s="118">
        <f t="shared" si="4"/>
        <v>0.3463</v>
      </c>
      <c r="J39" s="118">
        <f t="shared" si="0"/>
        <v>4.0278</v>
      </c>
      <c r="K39" s="118">
        <f t="shared" si="0"/>
        <v>0.3463</v>
      </c>
      <c r="L39" s="124">
        <v>0.04</v>
      </c>
      <c r="M39" s="120">
        <f t="shared" si="1"/>
        <v>161.11199999999999</v>
      </c>
      <c r="N39" s="36"/>
    </row>
    <row r="40" spans="2:14" ht="12.75" customHeight="1">
      <c r="B40" s="378"/>
      <c r="C40" s="379"/>
      <c r="D40" s="89" t="s">
        <v>25</v>
      </c>
      <c r="E40" s="57" t="s">
        <v>0</v>
      </c>
      <c r="F40" s="129"/>
      <c r="G40" s="130"/>
      <c r="H40" s="131">
        <f t="shared" si="2"/>
        <v>0</v>
      </c>
      <c r="I40" s="118">
        <f t="shared" si="4"/>
        <v>0</v>
      </c>
      <c r="J40" s="118">
        <f t="shared" si="0"/>
        <v>0</v>
      </c>
      <c r="K40" s="118">
        <f t="shared" si="0"/>
        <v>0</v>
      </c>
      <c r="L40" s="132"/>
      <c r="M40" s="133">
        <f t="shared" si="1"/>
        <v>0</v>
      </c>
      <c r="N40" s="36"/>
    </row>
    <row r="41" spans="2:14" ht="15.75" customHeight="1">
      <c r="B41" s="378"/>
      <c r="C41" s="379"/>
      <c r="D41" s="89" t="s">
        <v>26</v>
      </c>
      <c r="E41" s="57" t="s">
        <v>0</v>
      </c>
      <c r="F41" s="129"/>
      <c r="G41" s="130"/>
      <c r="H41" s="131">
        <f t="shared" si="2"/>
        <v>0</v>
      </c>
      <c r="I41" s="118">
        <f t="shared" si="4"/>
        <v>0</v>
      </c>
      <c r="J41" s="118">
        <f t="shared" si="0"/>
        <v>0</v>
      </c>
      <c r="K41" s="118">
        <f t="shared" si="0"/>
        <v>0</v>
      </c>
      <c r="L41" s="132"/>
      <c r="M41" s="133">
        <f t="shared" si="1"/>
        <v>0</v>
      </c>
      <c r="N41" s="36"/>
    </row>
    <row r="42" spans="2:14" ht="13.5" customHeight="1">
      <c r="B42" s="378"/>
      <c r="C42" s="379"/>
      <c r="D42" s="89" t="s">
        <v>203</v>
      </c>
      <c r="E42" s="57" t="s">
        <v>0</v>
      </c>
      <c r="F42" s="129" t="s">
        <v>204</v>
      </c>
      <c r="G42" s="130">
        <v>43700</v>
      </c>
      <c r="H42" s="131">
        <f>ROUND(G42/3600,4)</f>
        <v>12.1389</v>
      </c>
      <c r="I42" s="163">
        <f t="shared" si="4"/>
        <v>1.0438000000000001</v>
      </c>
      <c r="J42" s="163">
        <f t="shared" si="0"/>
        <v>12.1389</v>
      </c>
      <c r="K42" s="118">
        <f t="shared" si="0"/>
        <v>1.0438000000000001</v>
      </c>
      <c r="L42" s="132">
        <v>0.25</v>
      </c>
      <c r="M42" s="133">
        <f t="shared" si="1"/>
        <v>3034.7249999999999</v>
      </c>
      <c r="N42" s="36"/>
    </row>
    <row r="43" spans="2:14" ht="12.75" customHeight="1">
      <c r="B43" s="378"/>
      <c r="C43" s="379"/>
      <c r="D43" s="89" t="s">
        <v>205</v>
      </c>
      <c r="E43" s="57" t="s">
        <v>0</v>
      </c>
      <c r="F43" s="129" t="s">
        <v>206</v>
      </c>
      <c r="G43" s="130">
        <v>10000</v>
      </c>
      <c r="H43" s="131">
        <f t="shared" ref="H43" si="5">ROUND(G43/3600,4)</f>
        <v>2.7778</v>
      </c>
      <c r="I43" s="163">
        <f t="shared" si="4"/>
        <v>0.23880000000000001</v>
      </c>
      <c r="J43" s="163">
        <f t="shared" si="0"/>
        <v>2.7778</v>
      </c>
      <c r="K43" s="118">
        <f t="shared" si="0"/>
        <v>0.23880000000000001</v>
      </c>
      <c r="L43" s="132">
        <v>0.38</v>
      </c>
      <c r="M43" s="133">
        <f t="shared" si="1"/>
        <v>1055.5640000000001</v>
      </c>
      <c r="N43" s="36"/>
    </row>
    <row r="44" spans="2:14" ht="14.25" customHeight="1">
      <c r="B44" s="378"/>
      <c r="C44" s="379"/>
      <c r="D44" s="89" t="s">
        <v>76</v>
      </c>
      <c r="E44" s="129"/>
      <c r="F44" s="129"/>
      <c r="G44" s="130"/>
      <c r="H44" s="131">
        <f t="shared" si="2"/>
        <v>0</v>
      </c>
      <c r="I44" s="118">
        <f t="shared" si="4"/>
        <v>0</v>
      </c>
      <c r="J44" s="118">
        <f t="shared" si="0"/>
        <v>0</v>
      </c>
      <c r="K44" s="118">
        <f t="shared" si="0"/>
        <v>0</v>
      </c>
      <c r="L44" s="132"/>
      <c r="M44" s="133">
        <f t="shared" si="1"/>
        <v>0</v>
      </c>
      <c r="N44" s="36"/>
    </row>
    <row r="45" spans="2:14" ht="15" customHeight="1" thickBot="1">
      <c r="B45" s="380"/>
      <c r="C45" s="381"/>
      <c r="D45" s="91" t="s">
        <v>77</v>
      </c>
      <c r="E45" s="150"/>
      <c r="F45" s="150"/>
      <c r="G45" s="151"/>
      <c r="H45" s="139">
        <f t="shared" si="2"/>
        <v>0</v>
      </c>
      <c r="I45" s="128">
        <f t="shared" si="4"/>
        <v>0</v>
      </c>
      <c r="J45" s="128">
        <f t="shared" si="0"/>
        <v>0</v>
      </c>
      <c r="K45" s="128">
        <f t="shared" si="0"/>
        <v>0</v>
      </c>
      <c r="L45" s="140"/>
      <c r="M45" s="141">
        <f t="shared" si="1"/>
        <v>0</v>
      </c>
      <c r="N45" s="36"/>
    </row>
    <row r="46" spans="2:14" ht="15" customHeight="1">
      <c r="B46" s="382" t="s">
        <v>51</v>
      </c>
      <c r="C46" s="384" t="s">
        <v>52</v>
      </c>
      <c r="D46" s="152" t="s">
        <v>29</v>
      </c>
      <c r="E46" s="153" t="s">
        <v>182</v>
      </c>
      <c r="F46" s="153" t="s">
        <v>11</v>
      </c>
      <c r="G46" s="154">
        <v>3600</v>
      </c>
      <c r="H46" s="155">
        <f t="shared" si="2"/>
        <v>1</v>
      </c>
      <c r="I46" s="156">
        <f t="shared" si="4"/>
        <v>8.5999999999999993E-2</v>
      </c>
      <c r="J46" s="156">
        <f>ROUND(H46/0.64,4)</f>
        <v>1.5625</v>
      </c>
      <c r="K46" s="156">
        <f>ROUND(I46/0.64,4)</f>
        <v>0.13439999999999999</v>
      </c>
      <c r="L46" s="157">
        <v>0.28699999999999998</v>
      </c>
      <c r="M46" s="158">
        <f t="shared" si="1"/>
        <v>287</v>
      </c>
      <c r="N46" s="36"/>
    </row>
    <row r="47" spans="2:14" ht="16.5" customHeight="1">
      <c r="B47" s="365"/>
      <c r="C47" s="369"/>
      <c r="D47" s="67" t="s">
        <v>30</v>
      </c>
      <c r="E47" s="134" t="s">
        <v>182</v>
      </c>
      <c r="F47" s="57" t="s">
        <v>11</v>
      </c>
      <c r="G47" s="121">
        <v>3600</v>
      </c>
      <c r="H47" s="131">
        <f t="shared" si="2"/>
        <v>1</v>
      </c>
      <c r="I47" s="118">
        <f t="shared" si="4"/>
        <v>8.5999999999999993E-2</v>
      </c>
      <c r="J47" s="118">
        <f>ROUND(H47/0.64,4)</f>
        <v>1.5625</v>
      </c>
      <c r="K47" s="118">
        <f>ROUND(I47/0.64,4)</f>
        <v>0.13439999999999999</v>
      </c>
      <c r="L47" s="125">
        <v>0.28699999999999998</v>
      </c>
      <c r="M47" s="133">
        <f t="shared" si="1"/>
        <v>287</v>
      </c>
      <c r="N47" s="36"/>
    </row>
    <row r="48" spans="2:14" ht="16.5" customHeight="1">
      <c r="B48" s="365"/>
      <c r="C48" s="385" t="s">
        <v>53</v>
      </c>
      <c r="D48" s="68" t="s">
        <v>32</v>
      </c>
      <c r="E48" s="134" t="s">
        <v>182</v>
      </c>
      <c r="F48" s="135" t="s">
        <v>11</v>
      </c>
      <c r="G48" s="121">
        <v>3600</v>
      </c>
      <c r="H48" s="131">
        <f t="shared" si="2"/>
        <v>1</v>
      </c>
      <c r="I48" s="118">
        <f t="shared" si="4"/>
        <v>8.5999999999999993E-2</v>
      </c>
      <c r="J48" s="118">
        <f>ROUND(H48/1,4)</f>
        <v>1</v>
      </c>
      <c r="K48" s="118">
        <f>ROUND(I48/1,4)</f>
        <v>8.5999999999999993E-2</v>
      </c>
      <c r="L48" s="126">
        <v>0</v>
      </c>
      <c r="M48" s="133">
        <f t="shared" si="1"/>
        <v>0</v>
      </c>
      <c r="N48" s="36"/>
    </row>
    <row r="49" spans="2:14" ht="16.5" customHeight="1">
      <c r="B49" s="365"/>
      <c r="C49" s="386"/>
      <c r="D49" s="67" t="s">
        <v>33</v>
      </c>
      <c r="E49" s="134" t="s">
        <v>182</v>
      </c>
      <c r="F49" s="57" t="s">
        <v>11</v>
      </c>
      <c r="G49" s="121">
        <v>3600</v>
      </c>
      <c r="H49" s="131">
        <f t="shared" si="2"/>
        <v>1</v>
      </c>
      <c r="I49" s="118">
        <f t="shared" si="4"/>
        <v>8.5999999999999993E-2</v>
      </c>
      <c r="J49" s="118">
        <f t="shared" ref="J49:K58" si="6">ROUND(H49/1,4)</f>
        <v>1</v>
      </c>
      <c r="K49" s="118">
        <f>ROUND(I49/1,4)</f>
        <v>8.5999999999999993E-2</v>
      </c>
      <c r="L49" s="126">
        <v>0</v>
      </c>
      <c r="M49" s="133">
        <f t="shared" si="1"/>
        <v>0</v>
      </c>
      <c r="N49" s="36"/>
    </row>
    <row r="50" spans="2:14" ht="16.5" customHeight="1">
      <c r="B50" s="365"/>
      <c r="C50" s="386"/>
      <c r="D50" s="90" t="s">
        <v>27</v>
      </c>
      <c r="E50" s="134" t="s">
        <v>182</v>
      </c>
      <c r="F50" s="57" t="s">
        <v>11</v>
      </c>
      <c r="G50" s="121">
        <v>3600</v>
      </c>
      <c r="H50" s="131">
        <f t="shared" si="2"/>
        <v>1</v>
      </c>
      <c r="I50" s="118">
        <f t="shared" si="4"/>
        <v>8.5999999999999993E-2</v>
      </c>
      <c r="J50" s="118">
        <f t="shared" si="6"/>
        <v>1</v>
      </c>
      <c r="K50" s="118">
        <f>ROUND(I50/1,4)</f>
        <v>8.5999999999999993E-2</v>
      </c>
      <c r="L50" s="136"/>
      <c r="M50" s="133">
        <f t="shared" si="1"/>
        <v>0</v>
      </c>
      <c r="N50" s="36"/>
    </row>
    <row r="51" spans="2:14" ht="15" customHeight="1" thickBot="1">
      <c r="B51" s="383"/>
      <c r="C51" s="387"/>
      <c r="D51" s="159" t="s">
        <v>28</v>
      </c>
      <c r="E51" s="137" t="s">
        <v>182</v>
      </c>
      <c r="F51" s="138" t="s">
        <v>11</v>
      </c>
      <c r="G51" s="127">
        <v>3600</v>
      </c>
      <c r="H51" s="139">
        <f t="shared" si="2"/>
        <v>1</v>
      </c>
      <c r="I51" s="128">
        <f t="shared" si="4"/>
        <v>8.5999999999999993E-2</v>
      </c>
      <c r="J51" s="128">
        <f t="shared" si="6"/>
        <v>1</v>
      </c>
      <c r="K51" s="128">
        <f>ROUND(I51/1,4)</f>
        <v>8.5999999999999993E-2</v>
      </c>
      <c r="L51" s="160"/>
      <c r="M51" s="141">
        <f t="shared" si="1"/>
        <v>0</v>
      </c>
      <c r="N51" s="36"/>
    </row>
    <row r="52" spans="2:14" ht="15" customHeight="1">
      <c r="B52" s="365" t="s">
        <v>31</v>
      </c>
      <c r="C52" s="368" t="s">
        <v>52</v>
      </c>
      <c r="D52" s="73" t="s">
        <v>61</v>
      </c>
      <c r="E52" s="134" t="s">
        <v>182</v>
      </c>
      <c r="F52" s="134" t="s">
        <v>11</v>
      </c>
      <c r="G52" s="145">
        <v>3600</v>
      </c>
      <c r="H52" s="146">
        <f t="shared" si="2"/>
        <v>1</v>
      </c>
      <c r="I52" s="147">
        <f t="shared" si="4"/>
        <v>8.5999999999999993E-2</v>
      </c>
      <c r="J52" s="147">
        <f>ROUND(H52/0.3317,4)</f>
        <v>3.0148000000000001</v>
      </c>
      <c r="K52" s="147">
        <f>ROUND(I52/0.3317,4)</f>
        <v>0.25929999999999997</v>
      </c>
      <c r="L52" s="148">
        <v>1.099</v>
      </c>
      <c r="M52" s="149">
        <f t="shared" si="1"/>
        <v>1099</v>
      </c>
      <c r="N52" s="36"/>
    </row>
    <row r="53" spans="2:14" ht="15" customHeight="1">
      <c r="B53" s="366"/>
      <c r="C53" s="369"/>
      <c r="D53" s="68" t="s">
        <v>62</v>
      </c>
      <c r="E53" s="134" t="s">
        <v>182</v>
      </c>
      <c r="F53" s="57" t="s">
        <v>11</v>
      </c>
      <c r="G53" s="121">
        <v>3600</v>
      </c>
      <c r="H53" s="131">
        <f t="shared" si="2"/>
        <v>1</v>
      </c>
      <c r="I53" s="118">
        <f t="shared" si="4"/>
        <v>8.5999999999999993E-2</v>
      </c>
      <c r="J53" s="118">
        <f>ROUND(H53/0.3317,4)</f>
        <v>3.0148000000000001</v>
      </c>
      <c r="K53" s="118">
        <f>ROUND(I53/0.3317,4)</f>
        <v>0.25929999999999997</v>
      </c>
      <c r="L53" s="125">
        <v>1.099</v>
      </c>
      <c r="M53" s="133">
        <f t="shared" si="1"/>
        <v>1099</v>
      </c>
      <c r="N53" s="36"/>
    </row>
    <row r="54" spans="2:14" ht="15" customHeight="1">
      <c r="B54" s="366"/>
      <c r="C54" s="370" t="s">
        <v>53</v>
      </c>
      <c r="D54" s="68" t="s">
        <v>32</v>
      </c>
      <c r="E54" s="134" t="s">
        <v>182</v>
      </c>
      <c r="F54" s="57" t="s">
        <v>11</v>
      </c>
      <c r="G54" s="121">
        <v>3600</v>
      </c>
      <c r="H54" s="131">
        <f t="shared" si="2"/>
        <v>1</v>
      </c>
      <c r="I54" s="118">
        <f t="shared" si="4"/>
        <v>8.5999999999999993E-2</v>
      </c>
      <c r="J54" s="118">
        <f t="shared" si="6"/>
        <v>1</v>
      </c>
      <c r="K54" s="118">
        <f t="shared" si="6"/>
        <v>8.5999999999999993E-2</v>
      </c>
      <c r="L54" s="126">
        <v>0</v>
      </c>
      <c r="M54" s="133">
        <f t="shared" si="1"/>
        <v>0</v>
      </c>
      <c r="N54" s="36"/>
    </row>
    <row r="55" spans="2:14" ht="15" customHeight="1">
      <c r="B55" s="366"/>
      <c r="C55" s="371"/>
      <c r="D55" s="68" t="s">
        <v>33</v>
      </c>
      <c r="E55" s="134" t="s">
        <v>182</v>
      </c>
      <c r="F55" s="57" t="s">
        <v>11</v>
      </c>
      <c r="G55" s="121">
        <v>3600</v>
      </c>
      <c r="H55" s="131">
        <f t="shared" si="2"/>
        <v>1</v>
      </c>
      <c r="I55" s="118">
        <f t="shared" si="4"/>
        <v>8.5999999999999993E-2</v>
      </c>
      <c r="J55" s="118">
        <f t="shared" si="6"/>
        <v>1</v>
      </c>
      <c r="K55" s="118">
        <f t="shared" si="6"/>
        <v>8.5999999999999993E-2</v>
      </c>
      <c r="L55" s="126">
        <v>0</v>
      </c>
      <c r="M55" s="133">
        <f t="shared" si="1"/>
        <v>0</v>
      </c>
      <c r="N55" s="36"/>
    </row>
    <row r="56" spans="2:14" ht="15" customHeight="1">
      <c r="B56" s="366"/>
      <c r="C56" s="371"/>
      <c r="D56" s="68" t="s">
        <v>34</v>
      </c>
      <c r="E56" s="134" t="s">
        <v>182</v>
      </c>
      <c r="F56" s="57" t="s">
        <v>11</v>
      </c>
      <c r="G56" s="121">
        <v>3600</v>
      </c>
      <c r="H56" s="131">
        <f t="shared" si="2"/>
        <v>1</v>
      </c>
      <c r="I56" s="118">
        <f t="shared" si="4"/>
        <v>8.5999999999999993E-2</v>
      </c>
      <c r="J56" s="118">
        <f t="shared" si="6"/>
        <v>1</v>
      </c>
      <c r="K56" s="118">
        <f t="shared" si="6"/>
        <v>8.5999999999999993E-2</v>
      </c>
      <c r="L56" s="126">
        <v>0</v>
      </c>
      <c r="M56" s="133">
        <f t="shared" si="1"/>
        <v>0</v>
      </c>
      <c r="N56" s="36"/>
    </row>
    <row r="57" spans="2:14" ht="15" customHeight="1">
      <c r="B57" s="366"/>
      <c r="C57" s="371"/>
      <c r="D57" s="90" t="s">
        <v>27</v>
      </c>
      <c r="E57" s="134" t="s">
        <v>182</v>
      </c>
      <c r="F57" s="57" t="s">
        <v>11</v>
      </c>
      <c r="G57" s="121">
        <v>3600</v>
      </c>
      <c r="H57" s="131">
        <f t="shared" si="2"/>
        <v>1</v>
      </c>
      <c r="I57" s="118">
        <f t="shared" si="4"/>
        <v>8.5999999999999993E-2</v>
      </c>
      <c r="J57" s="118">
        <f t="shared" si="6"/>
        <v>1</v>
      </c>
      <c r="K57" s="118">
        <f t="shared" si="6"/>
        <v>8.5999999999999993E-2</v>
      </c>
      <c r="L57" s="132"/>
      <c r="M57" s="133">
        <f t="shared" si="1"/>
        <v>0</v>
      </c>
      <c r="N57" s="36"/>
    </row>
    <row r="58" spans="2:14" ht="18" customHeight="1" thickBot="1">
      <c r="B58" s="367"/>
      <c r="C58" s="372"/>
      <c r="D58" s="91" t="s">
        <v>28</v>
      </c>
      <c r="E58" s="137" t="s">
        <v>182</v>
      </c>
      <c r="F58" s="138" t="s">
        <v>11</v>
      </c>
      <c r="G58" s="127">
        <v>3600</v>
      </c>
      <c r="H58" s="139">
        <f t="shared" si="2"/>
        <v>1</v>
      </c>
      <c r="I58" s="128">
        <f t="shared" si="4"/>
        <v>8.5999999999999993E-2</v>
      </c>
      <c r="J58" s="128">
        <f t="shared" si="6"/>
        <v>1</v>
      </c>
      <c r="K58" s="128">
        <f t="shared" si="6"/>
        <v>8.5999999999999993E-2</v>
      </c>
      <c r="L58" s="140"/>
      <c r="M58" s="141">
        <f t="shared" si="1"/>
        <v>0</v>
      </c>
      <c r="N58" s="36"/>
    </row>
    <row r="59" spans="2:14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</row>
    <row r="61" spans="2:14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2:14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spans="2:14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</row>
    <row r="64" spans="2:14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spans="2:14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2:14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2:14"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spans="2:14"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2:14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2:14"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spans="2:14"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</row>
    <row r="133" spans="2:14"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</row>
    <row r="135" spans="2:14"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2:14"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</row>
    <row r="142" spans="2:14"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</row>
    <row r="143" spans="2:14"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</row>
    <row r="144" spans="2:14"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2:14"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</row>
    <row r="146" spans="2:14"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  <row r="147" spans="2:14"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</row>
    <row r="148" spans="2:14"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</row>
    <row r="149" spans="2:14"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</row>
    <row r="150" spans="2:14"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</row>
    <row r="151" spans="2:14"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</row>
    <row r="152" spans="2:14"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</row>
    <row r="153" spans="2:14"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</row>
    <row r="154" spans="2:14"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</row>
    <row r="155" spans="2:14"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</row>
    <row r="156" spans="2:14"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</row>
    <row r="157" spans="2:14"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</row>
    <row r="158" spans="2:14"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</row>
    <row r="159" spans="2:14"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</row>
    <row r="160" spans="2:14"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</row>
    <row r="161" spans="2:14"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</row>
    <row r="162" spans="2:14"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</row>
    <row r="163" spans="2:14"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</row>
    <row r="164" spans="2:14"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</row>
    <row r="165" spans="2:14"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</row>
    <row r="166" spans="2:14"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</row>
    <row r="167" spans="2:14"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</row>
    <row r="168" spans="2:14"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</row>
    <row r="169" spans="2:14"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</row>
    <row r="170" spans="2:14"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</row>
    <row r="171" spans="2:14"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</row>
    <row r="172" spans="2:14"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</row>
    <row r="173" spans="2:14"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</row>
    <row r="174" spans="2:14"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</row>
    <row r="175" spans="2:14"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</row>
    <row r="176" spans="2:14"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</row>
    <row r="177" spans="2:14"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</row>
    <row r="178" spans="2:14"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</row>
    <row r="179" spans="2:14"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</row>
    <row r="180" spans="2:14"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</row>
    <row r="181" spans="2:14"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</row>
    <row r="182" spans="2:14"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</row>
    <row r="183" spans="2:14"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</row>
    <row r="184" spans="2:14"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</row>
    <row r="185" spans="2:14"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</row>
    <row r="186" spans="2:14"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</row>
    <row r="187" spans="2:14"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</row>
    <row r="188" spans="2:14"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</row>
    <row r="189" spans="2:14"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</row>
    <row r="190" spans="2:14"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</row>
    <row r="191" spans="2:14"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</row>
    <row r="192" spans="2:14"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</row>
    <row r="193" spans="2:14"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</row>
    <row r="194" spans="2:14"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</row>
    <row r="195" spans="2:14"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</row>
    <row r="196" spans="2:14"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</row>
    <row r="197" spans="2:14"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</row>
    <row r="198" spans="2:14"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</row>
    <row r="199" spans="2:14"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</row>
    <row r="200" spans="2:14"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</row>
    <row r="201" spans="2:14"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</row>
    <row r="202" spans="2:14"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</row>
    <row r="203" spans="2:14"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</row>
    <row r="204" spans="2:14"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</row>
    <row r="205" spans="2:14"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</row>
    <row r="206" spans="2:14"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</row>
    <row r="207" spans="2:14"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</row>
    <row r="208" spans="2:14"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</row>
    <row r="209" spans="2:14"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</row>
    <row r="210" spans="2:14"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</row>
    <row r="211" spans="2:14"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</row>
    <row r="212" spans="2:14"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</row>
    <row r="213" spans="2:14"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</row>
    <row r="214" spans="2:14"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</row>
    <row r="215" spans="2:14"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</row>
    <row r="216" spans="2:14"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</row>
    <row r="217" spans="2:14"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</row>
    <row r="218" spans="2:14"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</row>
    <row r="219" spans="2:14"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</row>
    <row r="220" spans="2:14"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</row>
    <row r="221" spans="2:14"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</row>
    <row r="222" spans="2:14"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</row>
    <row r="223" spans="2:14"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</row>
    <row r="224" spans="2:14"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</row>
    <row r="225" spans="2:14"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</row>
    <row r="226" spans="2:14"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</row>
    <row r="227" spans="2:14"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</row>
    <row r="228" spans="2:14"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</row>
    <row r="229" spans="2:14"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</row>
    <row r="230" spans="2:14"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</row>
    <row r="231" spans="2:14"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</row>
    <row r="232" spans="2:14"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</row>
    <row r="233" spans="2:14"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</row>
    <row r="234" spans="2:14"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</row>
    <row r="235" spans="2:14"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</row>
    <row r="236" spans="2:14"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</row>
    <row r="237" spans="2:14"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</row>
    <row r="238" spans="2:14"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</row>
    <row r="239" spans="2:14"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</row>
    <row r="240" spans="2:14"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</row>
    <row r="241" spans="2:14"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</row>
    <row r="242" spans="2:14"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</row>
    <row r="243" spans="2:14"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</row>
    <row r="244" spans="2:14"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</row>
    <row r="245" spans="2:14"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</row>
    <row r="246" spans="2:14"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</row>
    <row r="247" spans="2:14"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</row>
    <row r="248" spans="2:14"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</row>
    <row r="249" spans="2:14"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</row>
    <row r="250" spans="2:14"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</row>
    <row r="251" spans="2:14"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</row>
    <row r="252" spans="2:14"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</row>
    <row r="253" spans="2:14"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</row>
    <row r="254" spans="2:14"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</row>
    <row r="255" spans="2:14"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</row>
    <row r="256" spans="2:14"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</row>
    <row r="257" spans="2:14"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</row>
    <row r="258" spans="2:14"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</row>
    <row r="259" spans="2:14"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</row>
    <row r="260" spans="2:14"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</row>
    <row r="261" spans="2:14"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</row>
    <row r="262" spans="2:14"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</row>
  </sheetData>
  <mergeCells count="17">
    <mergeCell ref="L3:L4"/>
    <mergeCell ref="M3:M4"/>
    <mergeCell ref="B6:C45"/>
    <mergeCell ref="B46:B51"/>
    <mergeCell ref="C46:C47"/>
    <mergeCell ref="C48:C51"/>
    <mergeCell ref="B3:D5"/>
    <mergeCell ref="E3:E5"/>
    <mergeCell ref="F3:F5"/>
    <mergeCell ref="G3:G4"/>
    <mergeCell ref="H3:H4"/>
    <mergeCell ref="I3:I4"/>
    <mergeCell ref="B52:B58"/>
    <mergeCell ref="C52:C53"/>
    <mergeCell ref="C54:C58"/>
    <mergeCell ref="J3:J4"/>
    <mergeCell ref="K3:K4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72" orientation="landscape" horizontalDpi="4294967295" verticalDpi="4294967295" r:id="rId1"/>
  <headerFooter differentFirst="1">
    <oddFooter>&amp;C7</oddFooter>
    <firstFooter>&amp;C6</firstFooter>
  </headerFooter>
  <rowBreaks count="1" manualBreakCount="1">
    <brk id="45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Пријава</vt:lpstr>
      <vt:lpstr>Прорачун - Списак локација</vt:lpstr>
      <vt:lpstr>Локација 1</vt:lpstr>
      <vt:lpstr> Конвертор</vt:lpstr>
      <vt:lpstr>' Конвертор'!Print_Area</vt:lpstr>
      <vt:lpstr>'Локација 1'!Print_Area</vt:lpstr>
    </vt:vector>
  </TitlesOfParts>
  <Company>MRE 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2018-07-31</dc:title>
  <dc:subject>Obrazac 1</dc:subject>
  <dc:creator>MRE RS</dc:creator>
  <cp:lastModifiedBy>Biljana Mlinar</cp:lastModifiedBy>
  <cp:lastPrinted>2022-06-15T07:44:08Z</cp:lastPrinted>
  <dcterms:created xsi:type="dcterms:W3CDTF">2010-03-09T07:56:03Z</dcterms:created>
  <dcterms:modified xsi:type="dcterms:W3CDTF">2022-06-15T07:46:12Z</dcterms:modified>
</cp:coreProperties>
</file>